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Локальная ресурсная ведомость" sheetId="3" r:id="rId1"/>
    <sheet name="Локальная ресурсная смета" sheetId="1" r:id="rId2"/>
  </sheets>
  <calcPr calcId="144525"/>
</workbook>
</file>

<file path=xl/calcChain.xml><?xml version="1.0" encoding="utf-8"?>
<calcChain xmlns="http://schemas.openxmlformats.org/spreadsheetml/2006/main">
  <c r="E8" i="1" l="1"/>
  <c r="G44" i="1"/>
  <c r="G43" i="1"/>
  <c r="G42" i="1"/>
  <c r="G41" i="1"/>
  <c r="G36" i="1"/>
  <c r="G34" i="1"/>
  <c r="G31" i="1"/>
  <c r="G30" i="1"/>
  <c r="G25" i="1"/>
  <c r="G24" i="1"/>
  <c r="G22" i="1"/>
  <c r="L22" i="1" s="1"/>
  <c r="G20" i="1"/>
  <c r="G18" i="1"/>
  <c r="G15" i="1"/>
  <c r="F26" i="3" l="1"/>
  <c r="A6" i="1" l="1"/>
  <c r="A1" i="1"/>
  <c r="K60" i="1"/>
  <c r="K56" i="1"/>
  <c r="K54" i="1"/>
  <c r="L34" i="1"/>
  <c r="F56" i="1" s="1"/>
  <c r="F35" i="3"/>
  <c r="L44" i="1" s="1"/>
  <c r="F34" i="3"/>
  <c r="L43" i="1" s="1"/>
  <c r="F33" i="3"/>
  <c r="L42" i="1" s="1"/>
  <c r="F32" i="3"/>
  <c r="L41" i="1" s="1"/>
  <c r="F30" i="3"/>
  <c r="F28" i="3"/>
  <c r="L36" i="1" s="1"/>
  <c r="F23" i="3"/>
  <c r="L31" i="1" s="1"/>
  <c r="F22" i="3"/>
  <c r="L30" i="1" s="1"/>
  <c r="F20" i="3"/>
  <c r="L25" i="1" s="1"/>
  <c r="F19" i="3"/>
  <c r="L24" i="1" s="1"/>
  <c r="F18" i="3"/>
  <c r="L23" i="1" s="1"/>
  <c r="F17" i="3"/>
  <c r="L21" i="1" s="1"/>
  <c r="F16" i="3"/>
  <c r="L19" i="1" s="1"/>
  <c r="F14" i="3"/>
  <c r="F12" i="3"/>
  <c r="L15" i="1" s="1"/>
  <c r="L32" i="1" l="1"/>
  <c r="F54" i="1"/>
  <c r="L49" i="1"/>
  <c r="L45" i="1"/>
  <c r="L20" i="1"/>
  <c r="L26" i="1"/>
  <c r="L28" i="1" s="1"/>
  <c r="L37" i="1"/>
  <c r="L39" i="1" s="1"/>
  <c r="H56" i="1" s="1"/>
  <c r="L56" i="1" s="1"/>
  <c r="L18" i="1"/>
  <c r="L38" i="1"/>
  <c r="L52" i="1" l="1"/>
  <c r="F60" i="1"/>
  <c r="L51" i="1"/>
  <c r="H60" i="1" s="1"/>
  <c r="H54" i="1"/>
  <c r="L54" i="1" s="1"/>
  <c r="L58" i="1" s="1"/>
  <c r="L27" i="1"/>
  <c r="L60" i="1" l="1"/>
  <c r="L50" i="1"/>
  <c r="L47" i="1"/>
  <c r="L62" i="1" l="1"/>
  <c r="E7" i="1" s="1"/>
</calcChain>
</file>

<file path=xl/sharedStrings.xml><?xml version="1.0" encoding="utf-8"?>
<sst xmlns="http://schemas.openxmlformats.org/spreadsheetml/2006/main" count="176" uniqueCount="106">
  <si>
    <t>№ п.п.</t>
  </si>
  <si>
    <t>Шифр, номера нормативов и коды ресурсов</t>
  </si>
  <si>
    <t>Наименование работ и затрат, характеристика оборудования и его масса, расход ресурсов на единицу измерения</t>
  </si>
  <si>
    <t>Единица измерения</t>
  </si>
  <si>
    <t>Количество единиц по проектным данным</t>
  </si>
  <si>
    <t>Сметная стоимость, руб.</t>
  </si>
  <si>
    <t>общая</t>
  </si>
  <si>
    <t>Раздел 1. Фундаменты</t>
  </si>
  <si>
    <t>Затраты труда рабочих- строителей</t>
  </si>
  <si>
    <t>чел.-ч</t>
  </si>
  <si>
    <t xml:space="preserve"> Машины и механизмы</t>
  </si>
  <si>
    <t>Сметные расценки эксплуатации машин рекомендуется включать в ресурсные сметы с выделением оплаты труда машинистов по каждой машине отдельно (через дробь) и суммировать их.</t>
  </si>
  <si>
    <t>Краны на гусеничном ходу при работе на других видах строительства (кроме магистральных трубопроводов), до 16 т</t>
  </si>
  <si>
    <t>маш.-ч</t>
  </si>
  <si>
    <t>Автомобили бортовые грузоподъемностью до 5 т</t>
  </si>
  <si>
    <t>Автопогрузчики 5 т</t>
  </si>
  <si>
    <t>Трамбовки пневматические</t>
  </si>
  <si>
    <t>Итого по строительным машинам и механизмам:</t>
  </si>
  <si>
    <t>руб.</t>
  </si>
  <si>
    <t>В том числе оплата труда машинистов:</t>
  </si>
  <si>
    <t>Материалы</t>
  </si>
  <si>
    <t>403-1474</t>
  </si>
  <si>
    <t>шт.</t>
  </si>
  <si>
    <t>408-0121</t>
  </si>
  <si>
    <t>Песок природный для строительных работ повышенной крупности и крупный</t>
  </si>
  <si>
    <t>Итого по материалам</t>
  </si>
  <si>
    <t>Раздел 2. Стены</t>
  </si>
  <si>
    <t>Машины и механизмы</t>
  </si>
  <si>
    <t>Краны башенные при работе на других видах строительства (кроме монтажа технологического оборудования) 8 т</t>
  </si>
  <si>
    <t>1000 шт.</t>
  </si>
  <si>
    <t>102-0026</t>
  </si>
  <si>
    <t>Пиломатериалы хвойных пород. Бруски обрезные длиной 4-6,5 м, шириной 75-150 мм, толщиной 40-75 мм, IV сорта</t>
  </si>
  <si>
    <t>411-0001</t>
  </si>
  <si>
    <t>Вода</t>
  </si>
  <si>
    <t>Итого прямые затраты по смете</t>
  </si>
  <si>
    <t>в том числе:</t>
  </si>
  <si>
    <t>Зарплата рабочих-строителей</t>
  </si>
  <si>
    <t>В т.ч. з/пл машинистов</t>
  </si>
  <si>
    <t>Накладные расходы по видам работ</t>
  </si>
  <si>
    <t>1 раздел сметы</t>
  </si>
  <si>
    <t>2 раздел сметы</t>
  </si>
  <si>
    <t>конструкции из кирпича</t>
  </si>
  <si>
    <t>Итого накладные расходы</t>
  </si>
  <si>
    <t>ВСЕГО ПО СМЕТЕ:</t>
  </si>
  <si>
    <t>сборные ж/б конструкции в общестроительном</t>
  </si>
  <si>
    <t>№ п.п</t>
  </si>
  <si>
    <t>Наименование работ и затрат, характеристика оборудования и его масса</t>
  </si>
  <si>
    <t>Количество</t>
  </si>
  <si>
    <t>на единицу</t>
  </si>
  <si>
    <t>100 шт.</t>
  </si>
  <si>
    <t>-</t>
  </si>
  <si>
    <t>Средний разряд работы</t>
  </si>
  <si>
    <t>Затраты труда машинистов</t>
  </si>
  <si>
    <t xml:space="preserve">               3           Машины и механизмы</t>
  </si>
  <si>
    <t>Автомобили бортовые грузоподъемностью до 5т</t>
  </si>
  <si>
    <t xml:space="preserve">               4           Материалы</t>
  </si>
  <si>
    <t>440-9001</t>
  </si>
  <si>
    <t>Конструкции сборные железобетонные</t>
  </si>
  <si>
    <t>408-9040</t>
  </si>
  <si>
    <t>Песок для строительных работ природный</t>
  </si>
  <si>
    <t>404-9032</t>
  </si>
  <si>
    <t>Кирпич керамический, силикатный или пустотелый</t>
  </si>
  <si>
    <t>402-9070</t>
  </si>
  <si>
    <t>Раствор готовый кладочный (состав и марка по проекту)</t>
  </si>
  <si>
    <t>ЛОКАЛЬНАЯ РЕСУРСНАЯ ВЕДОМОСТЬ № 02-01-01</t>
  </si>
  <si>
    <t>на производство общестроительных работ</t>
  </si>
  <si>
    <t>Основание: чертежи №№  2.1-2.3</t>
  </si>
  <si>
    <r>
      <t> </t>
    </r>
    <r>
      <rPr>
        <b/>
        <sz val="11"/>
        <color theme="1"/>
        <rFont val="Times New Roman"/>
        <family val="1"/>
        <charset val="204"/>
      </rPr>
      <t>Раздел 1. Фундаменты </t>
    </r>
    <r>
      <rPr>
        <sz val="11"/>
        <color theme="1"/>
        <rFont val="Times New Roman"/>
        <family val="1"/>
        <charset val="204"/>
      </rPr>
      <t>   </t>
    </r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</si>
  <si>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</si>
  <si>
    <t>Компрессоры передвижные с двигателем внутреннего сгорания давлением до 686 кПа (7 ат) 5 м3/мин</t>
  </si>
  <si>
    <t>030101</t>
  </si>
  <si>
    <t>050102</t>
  </si>
  <si>
    <t>021243</t>
  </si>
  <si>
    <t>020129</t>
  </si>
  <si>
    <t>ГЭСН 07-01-001-1</t>
  </si>
  <si>
    <t>ГЭСН-8-02-001-3</t>
  </si>
  <si>
    <t>ЛОКАЛЬНАЯ РЕСУРСНАЯ СМЕТА № 02-01-01</t>
  </si>
  <si>
    <t>тыс. руб.</t>
  </si>
  <si>
    <r>
      <t>Компрессоры передвижные с двигателем внутреннего сгорания давлением до 686 кПа (7 ат) 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/мин</t>
    </r>
  </si>
  <si>
    <t>1.1</t>
  </si>
  <si>
    <t>1.2</t>
  </si>
  <si>
    <t>МДС 81-25.2001, п.2.1</t>
  </si>
  <si>
    <t>Сметная прибыль</t>
  </si>
  <si>
    <t>МДС 81-34,2004</t>
  </si>
  <si>
    <t>(</t>
  </si>
  <si>
    <t>+</t>
  </si>
  <si>
    <t>)</t>
  </si>
  <si>
    <t>1.3</t>
  </si>
  <si>
    <t>2.1</t>
  </si>
  <si>
    <t>2.2</t>
  </si>
  <si>
    <t>2.3</t>
  </si>
  <si>
    <t>050101</t>
  </si>
  <si>
    <t>Сметная стоимость</t>
  </si>
  <si>
    <t>Составлена в ценах по состоянию на 2 квартал 2015 г.</t>
  </si>
  <si>
    <t>404-0163</t>
  </si>
  <si>
    <t>402-0002</t>
  </si>
  <si>
    <t>%</t>
  </si>
  <si>
    <t>*</t>
  </si>
  <si>
    <t>Средства на оплату труда</t>
  </si>
  <si>
    <t>Гражданское строительство в г. Краснодаре</t>
  </si>
  <si>
    <r>
      <t>на производство общестроительных работ</t>
    </r>
    <r>
      <rPr>
        <sz val="11"/>
        <color theme="1"/>
        <rFont val="Times New Roman"/>
        <family val="1"/>
        <charset val="204"/>
      </rPr>
      <t> </t>
    </r>
  </si>
  <si>
    <t xml:space="preserve">Укладка железобетонных плит ленточных фундаментов марки ФЛ20.12-2 при глубине котлована до 4 м </t>
  </si>
  <si>
    <t>Кладка стен наружных простых при высоте этажа до 4 м из кирпича силикатного полнотелого одинарного М150 размером 250 х 120 х 65 мм, раствор кладочный цементный М100</t>
  </si>
  <si>
    <t>Плиты железобетонные ленточных фундаментов марки ФЛ20.12-2 (объем 0,78 м³)</t>
  </si>
  <si>
    <t>Кирпич силикатный полнотелый одинарный размером 250 х 120 х 65 мм марки М150</t>
  </si>
  <si>
    <t>Раствор готовый кладочный цементный марка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</si>
</sst>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5" fillId="0" borderId="4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9" fontId="4" fillId="0" borderId="9" xfId="0" applyNumberFormat="1" applyFont="1" applyBorder="1" applyAlignment="1">
      <alignment horizontal="left" vertical="center" wrapText="1"/>
    </xf>
    <xf numFmtId="9" fontId="4" fillId="0" borderId="10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4" fillId="0" borderId="8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C21" workbookViewId="0">
      <selection activeCell="E34" sqref="E34"/>
    </sheetView>
  </sheetViews>
  <sheetFormatPr defaultRowHeight="15" x14ac:dyDescent="0.25"/>
  <cols>
    <col min="1" max="1" width="5.5703125" customWidth="1"/>
    <col min="2" max="2" width="11.5703125" customWidth="1"/>
    <col min="3" max="3" width="50.42578125" customWidth="1"/>
  </cols>
  <sheetData>
    <row r="1" spans="1:6" ht="15.75" x14ac:dyDescent="0.25">
      <c r="A1" s="28" t="s">
        <v>99</v>
      </c>
      <c r="B1" s="28"/>
      <c r="C1" s="28"/>
      <c r="D1" s="28"/>
      <c r="E1" s="28"/>
      <c r="F1" s="28"/>
    </row>
    <row r="2" spans="1:6" ht="15.75" x14ac:dyDescent="0.25">
      <c r="A2" s="29" t="s">
        <v>64</v>
      </c>
      <c r="B2" s="29"/>
      <c r="C2" s="29"/>
      <c r="D2" s="29"/>
      <c r="E2" s="29"/>
      <c r="F2" s="29"/>
    </row>
    <row r="4" spans="1:6" ht="15.75" x14ac:dyDescent="0.25">
      <c r="A4" s="29" t="s">
        <v>65</v>
      </c>
      <c r="B4" s="29"/>
      <c r="C4" s="29"/>
      <c r="D4" s="29"/>
      <c r="E4" s="29"/>
      <c r="F4" s="29"/>
    </row>
    <row r="5" spans="1:6" ht="15.75" x14ac:dyDescent="0.25">
      <c r="A5" s="30" t="s">
        <v>66</v>
      </c>
      <c r="B5" s="30"/>
      <c r="C5" s="30"/>
      <c r="D5" s="30"/>
      <c r="E5" s="30"/>
      <c r="F5" s="30"/>
    </row>
    <row r="7" spans="1:6" x14ac:dyDescent="0.25">
      <c r="A7" s="31" t="s">
        <v>45</v>
      </c>
      <c r="B7" s="31" t="s">
        <v>1</v>
      </c>
      <c r="C7" s="31" t="s">
        <v>46</v>
      </c>
      <c r="D7" s="31" t="s">
        <v>3</v>
      </c>
      <c r="E7" s="31" t="s">
        <v>47</v>
      </c>
      <c r="F7" s="31"/>
    </row>
    <row r="8" spans="1:6" ht="30" x14ac:dyDescent="0.25">
      <c r="A8" s="31"/>
      <c r="B8" s="31"/>
      <c r="C8" s="31"/>
      <c r="D8" s="31"/>
      <c r="E8" s="1" t="s">
        <v>48</v>
      </c>
      <c r="F8" s="1" t="s">
        <v>6</v>
      </c>
    </row>
    <row r="9" spans="1:6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x14ac:dyDescent="0.25">
      <c r="A10" s="31" t="s">
        <v>67</v>
      </c>
      <c r="B10" s="31"/>
      <c r="C10" s="31"/>
      <c r="D10" s="31"/>
      <c r="E10" s="31"/>
      <c r="F10" s="31"/>
    </row>
    <row r="11" spans="1:6" ht="45" x14ac:dyDescent="0.25">
      <c r="A11" s="1">
        <v>1</v>
      </c>
      <c r="B11" s="1" t="s">
        <v>74</v>
      </c>
      <c r="C11" s="2" t="s">
        <v>101</v>
      </c>
      <c r="D11" s="1" t="s">
        <v>49</v>
      </c>
      <c r="E11" s="1" t="s">
        <v>50</v>
      </c>
      <c r="F11" s="1">
        <v>3.2</v>
      </c>
    </row>
    <row r="12" spans="1:6" x14ac:dyDescent="0.25">
      <c r="A12" s="1"/>
      <c r="B12" s="3">
        <v>1</v>
      </c>
      <c r="C12" s="4" t="s">
        <v>8</v>
      </c>
      <c r="D12" s="1" t="s">
        <v>9</v>
      </c>
      <c r="E12" s="1">
        <v>72.37</v>
      </c>
      <c r="F12" s="7">
        <f>$F$11*E12</f>
        <v>231.58400000000003</v>
      </c>
    </row>
    <row r="13" spans="1:6" x14ac:dyDescent="0.25">
      <c r="A13" s="1"/>
      <c r="B13" s="1"/>
      <c r="C13" s="5" t="s">
        <v>51</v>
      </c>
      <c r="D13" s="1"/>
      <c r="E13" s="1">
        <v>3.2</v>
      </c>
      <c r="F13" s="1"/>
    </row>
    <row r="14" spans="1:6" x14ac:dyDescent="0.25">
      <c r="A14" s="1"/>
      <c r="B14" s="3">
        <v>2</v>
      </c>
      <c r="C14" s="4" t="s">
        <v>52</v>
      </c>
      <c r="D14" s="1" t="s">
        <v>9</v>
      </c>
      <c r="E14" s="1">
        <v>25.13</v>
      </c>
      <c r="F14" s="7">
        <f>$F$11*E14</f>
        <v>80.415999999999997</v>
      </c>
    </row>
    <row r="15" spans="1:6" x14ac:dyDescent="0.25">
      <c r="A15" s="25" t="s">
        <v>53</v>
      </c>
      <c r="B15" s="25"/>
      <c r="C15" s="25"/>
      <c r="D15" s="25"/>
      <c r="E15" s="25"/>
      <c r="F15" s="25"/>
    </row>
    <row r="16" spans="1:6" ht="45" x14ac:dyDescent="0.25">
      <c r="A16" s="1"/>
      <c r="B16" s="6" t="s">
        <v>72</v>
      </c>
      <c r="C16" s="5" t="s">
        <v>12</v>
      </c>
      <c r="D16" s="1" t="s">
        <v>13</v>
      </c>
      <c r="E16" s="1">
        <v>22.03</v>
      </c>
      <c r="F16" s="7">
        <f>$F$11*E16</f>
        <v>70.496000000000009</v>
      </c>
    </row>
    <row r="17" spans="1:6" x14ac:dyDescent="0.25">
      <c r="A17" s="1"/>
      <c r="B17" s="1">
        <v>400001</v>
      </c>
      <c r="C17" s="5" t="s">
        <v>54</v>
      </c>
      <c r="D17" s="1" t="s">
        <v>13</v>
      </c>
      <c r="E17" s="1">
        <v>1.75</v>
      </c>
      <c r="F17" s="1">
        <f>$F$11*E17</f>
        <v>5.6000000000000005</v>
      </c>
    </row>
    <row r="18" spans="1:6" x14ac:dyDescent="0.25">
      <c r="A18" s="1"/>
      <c r="B18" s="6" t="s">
        <v>70</v>
      </c>
      <c r="C18" s="5" t="s">
        <v>15</v>
      </c>
      <c r="D18" s="1" t="s">
        <v>13</v>
      </c>
      <c r="E18" s="1">
        <v>1.06</v>
      </c>
      <c r="F18" s="7">
        <f>$F$11*E18</f>
        <v>3.3920000000000003</v>
      </c>
    </row>
    <row r="19" spans="1:6" x14ac:dyDescent="0.25">
      <c r="A19" s="1"/>
      <c r="B19" s="1">
        <v>331101</v>
      </c>
      <c r="C19" s="5" t="s">
        <v>16</v>
      </c>
      <c r="D19" s="1" t="s">
        <v>13</v>
      </c>
      <c r="E19" s="1">
        <v>1.17</v>
      </c>
      <c r="F19" s="7">
        <f>$F$11*E19</f>
        <v>3.7439999999999998</v>
      </c>
    </row>
    <row r="20" spans="1:6" ht="45" x14ac:dyDescent="0.25">
      <c r="A20" s="1"/>
      <c r="B20" s="6" t="s">
        <v>71</v>
      </c>
      <c r="C20" s="5" t="s">
        <v>69</v>
      </c>
      <c r="D20" s="1" t="s">
        <v>13</v>
      </c>
      <c r="E20" s="1">
        <v>0.28999999999999998</v>
      </c>
      <c r="F20" s="7">
        <f>$F$11*E20</f>
        <v>0.92799999999999994</v>
      </c>
    </row>
    <row r="21" spans="1:6" x14ac:dyDescent="0.25">
      <c r="A21" s="25" t="s">
        <v>55</v>
      </c>
      <c r="B21" s="25"/>
      <c r="C21" s="25"/>
      <c r="D21" s="25"/>
      <c r="E21" s="25"/>
      <c r="F21" s="25"/>
    </row>
    <row r="22" spans="1:6" x14ac:dyDescent="0.25">
      <c r="A22" s="1"/>
      <c r="B22" s="1" t="s">
        <v>56</v>
      </c>
      <c r="C22" s="5" t="s">
        <v>57</v>
      </c>
      <c r="D22" s="1" t="s">
        <v>22</v>
      </c>
      <c r="E22" s="1">
        <v>100</v>
      </c>
      <c r="F22" s="1">
        <f>$F$11*E22</f>
        <v>320</v>
      </c>
    </row>
    <row r="23" spans="1:6" ht="18" x14ac:dyDescent="0.25">
      <c r="A23" s="1"/>
      <c r="B23" s="1" t="s">
        <v>58</v>
      </c>
      <c r="C23" s="5" t="s">
        <v>59</v>
      </c>
      <c r="D23" s="1" t="s">
        <v>68</v>
      </c>
      <c r="E23" s="1">
        <v>9.6</v>
      </c>
      <c r="F23" s="1">
        <f>$F$11*E23</f>
        <v>30.72</v>
      </c>
    </row>
    <row r="24" spans="1:6" x14ac:dyDescent="0.25">
      <c r="A24" s="26" t="s">
        <v>26</v>
      </c>
      <c r="B24" s="26"/>
      <c r="C24" s="26"/>
      <c r="D24" s="26"/>
      <c r="E24" s="26"/>
      <c r="F24" s="26"/>
    </row>
    <row r="25" spans="1:6" ht="60" x14ac:dyDescent="0.25">
      <c r="A25" s="1">
        <v>2</v>
      </c>
      <c r="B25" s="1" t="s">
        <v>75</v>
      </c>
      <c r="C25" s="5" t="s">
        <v>102</v>
      </c>
      <c r="D25" s="1" t="s">
        <v>68</v>
      </c>
      <c r="E25" s="1" t="s">
        <v>50</v>
      </c>
      <c r="F25" s="1">
        <v>712</v>
      </c>
    </row>
    <row r="26" spans="1:6" x14ac:dyDescent="0.25">
      <c r="A26" s="1"/>
      <c r="B26" s="3">
        <v>1</v>
      </c>
      <c r="C26" s="4" t="s">
        <v>8</v>
      </c>
      <c r="D26" s="1" t="s">
        <v>9</v>
      </c>
      <c r="E26" s="1">
        <v>4.58</v>
      </c>
      <c r="F26" s="8">
        <f>$F$25*E26</f>
        <v>3260.96</v>
      </c>
    </row>
    <row r="27" spans="1:6" x14ac:dyDescent="0.25">
      <c r="A27" s="1"/>
      <c r="B27" s="1"/>
      <c r="C27" s="5" t="s">
        <v>51</v>
      </c>
      <c r="D27" s="1"/>
      <c r="E27" s="1">
        <v>2.7</v>
      </c>
      <c r="F27" s="1"/>
    </row>
    <row r="28" spans="1:6" x14ac:dyDescent="0.25">
      <c r="A28" s="1"/>
      <c r="B28" s="3">
        <v>2</v>
      </c>
      <c r="C28" s="4" t="s">
        <v>52</v>
      </c>
      <c r="D28" s="1" t="s">
        <v>9</v>
      </c>
      <c r="E28" s="1">
        <v>0.35</v>
      </c>
      <c r="F28" s="1">
        <f>$F$25*E28</f>
        <v>249.2</v>
      </c>
    </row>
    <row r="29" spans="1:6" x14ac:dyDescent="0.25">
      <c r="A29" s="27" t="s">
        <v>53</v>
      </c>
      <c r="B29" s="27"/>
      <c r="C29" s="27"/>
      <c r="D29" s="27"/>
      <c r="E29" s="27"/>
      <c r="F29" s="27"/>
    </row>
    <row r="30" spans="1:6" ht="45" x14ac:dyDescent="0.25">
      <c r="A30" s="1"/>
      <c r="B30" s="6" t="s">
        <v>73</v>
      </c>
      <c r="C30" s="5" t="s">
        <v>28</v>
      </c>
      <c r="D30" s="1" t="s">
        <v>13</v>
      </c>
      <c r="E30" s="1">
        <v>0.35</v>
      </c>
      <c r="F30" s="1">
        <f>$F$25*E30</f>
        <v>249.2</v>
      </c>
    </row>
    <row r="31" spans="1:6" x14ac:dyDescent="0.25">
      <c r="A31" s="25" t="s">
        <v>55</v>
      </c>
      <c r="B31" s="25"/>
      <c r="C31" s="25"/>
      <c r="D31" s="25"/>
      <c r="E31" s="25"/>
      <c r="F31" s="25"/>
    </row>
    <row r="32" spans="1:6" x14ac:dyDescent="0.25">
      <c r="A32" s="1"/>
      <c r="B32" s="1" t="s">
        <v>60</v>
      </c>
      <c r="C32" s="5" t="s">
        <v>61</v>
      </c>
      <c r="D32" s="1" t="s">
        <v>29</v>
      </c>
      <c r="E32" s="1">
        <v>0.19500000000000001</v>
      </c>
      <c r="F32" s="7">
        <f>$F$25*E32</f>
        <v>138.84</v>
      </c>
    </row>
    <row r="33" spans="1:6" ht="30" x14ac:dyDescent="0.25">
      <c r="A33" s="1"/>
      <c r="B33" s="1" t="s">
        <v>62</v>
      </c>
      <c r="C33" s="5" t="s">
        <v>63</v>
      </c>
      <c r="D33" s="1" t="s">
        <v>68</v>
      </c>
      <c r="E33" s="1">
        <v>0.22</v>
      </c>
      <c r="F33" s="7">
        <f>$F$25*E33</f>
        <v>156.64000000000001</v>
      </c>
    </row>
    <row r="34" spans="1:6" ht="45" x14ac:dyDescent="0.25">
      <c r="A34" s="1"/>
      <c r="B34" s="1" t="s">
        <v>30</v>
      </c>
      <c r="C34" s="5" t="s">
        <v>31</v>
      </c>
      <c r="D34" s="1" t="s">
        <v>68</v>
      </c>
      <c r="E34" s="1">
        <v>1.1000000000000001E-3</v>
      </c>
      <c r="F34" s="7">
        <f>$F$25*E34</f>
        <v>0.78320000000000001</v>
      </c>
    </row>
    <row r="35" spans="1:6" ht="18" x14ac:dyDescent="0.25">
      <c r="A35" s="1"/>
      <c r="B35" s="1" t="s">
        <v>32</v>
      </c>
      <c r="C35" s="5" t="s">
        <v>33</v>
      </c>
      <c r="D35" s="1" t="s">
        <v>68</v>
      </c>
      <c r="E35" s="1">
        <v>0.2</v>
      </c>
      <c r="F35" s="1">
        <f>$F$25*E35</f>
        <v>142.4</v>
      </c>
    </row>
  </sheetData>
  <mergeCells count="15">
    <mergeCell ref="A21:F21"/>
    <mergeCell ref="A24:F24"/>
    <mergeCell ref="A29:F29"/>
    <mergeCell ref="A31:F31"/>
    <mergeCell ref="A1:F1"/>
    <mergeCell ref="A2:F2"/>
    <mergeCell ref="A4:F4"/>
    <mergeCell ref="A5:F5"/>
    <mergeCell ref="A15:F15"/>
    <mergeCell ref="A7:A8"/>
    <mergeCell ref="B7:B8"/>
    <mergeCell ref="C7:C8"/>
    <mergeCell ref="D7:D8"/>
    <mergeCell ref="E7:F7"/>
    <mergeCell ref="A10:F10"/>
  </mergeCells>
  <pageMargins left="0.27" right="0.13" top="0.28000000000000003" bottom="0.24" header="0.17" footer="0.17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4" zoomScaleNormal="100" workbookViewId="0">
      <selection activeCell="G15" sqref="G15:H15"/>
    </sheetView>
  </sheetViews>
  <sheetFormatPr defaultRowHeight="15" x14ac:dyDescent="0.25"/>
  <cols>
    <col min="1" max="1" width="4.7109375" customWidth="1"/>
    <col min="2" max="3" width="6" customWidth="1"/>
    <col min="4" max="4" width="34" customWidth="1"/>
    <col min="5" max="5" width="1.28515625" customWidth="1"/>
    <col min="6" max="6" width="11.28515625" customWidth="1"/>
    <col min="7" max="7" width="1.85546875" customWidth="1"/>
    <col min="8" max="8" width="10" customWidth="1"/>
    <col min="9" max="9" width="1.5703125" customWidth="1"/>
    <col min="10" max="10" width="3.42578125" customWidth="1"/>
    <col min="11" max="11" width="4.42578125" customWidth="1"/>
    <col min="12" max="12" width="12.7109375" customWidth="1"/>
  </cols>
  <sheetData>
    <row r="1" spans="1:12" x14ac:dyDescent="0.25">
      <c r="A1" s="67" t="str">
        <f>'Локальная ресурсная ведомость'!A1:F1</f>
        <v>Гражданское строительство в г. Краснодаре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5">
      <c r="A3" s="68" t="s">
        <v>76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x14ac:dyDescent="0.25">
      <c r="A4" s="68" t="s">
        <v>100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72" t="str">
        <f>'Локальная ресурсная ведомость'!A5:F5</f>
        <v>Основание: чертежи №№  2.1-2.3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x14ac:dyDescent="0.25">
      <c r="A7" s="72" t="s">
        <v>92</v>
      </c>
      <c r="B7" s="72"/>
      <c r="C7" s="72"/>
      <c r="D7" s="72"/>
      <c r="E7" s="69">
        <f>L62/1000</f>
        <v>5831.5995387479998</v>
      </c>
      <c r="F7" s="70"/>
      <c r="G7" s="70" t="s">
        <v>77</v>
      </c>
      <c r="H7" s="70"/>
      <c r="I7" s="15"/>
      <c r="J7" s="15"/>
      <c r="K7" s="15"/>
      <c r="L7" s="15"/>
    </row>
    <row r="8" spans="1:12" x14ac:dyDescent="0.25">
      <c r="A8" s="72" t="s">
        <v>98</v>
      </c>
      <c r="B8" s="72"/>
      <c r="C8" s="72"/>
      <c r="D8" s="72"/>
      <c r="E8" s="71">
        <f>(L49+L51)/1000</f>
        <v>561.86524120000001</v>
      </c>
      <c r="F8" s="71"/>
      <c r="G8" s="70" t="s">
        <v>77</v>
      </c>
      <c r="H8" s="70"/>
      <c r="I8" s="15"/>
      <c r="J8" s="15"/>
      <c r="K8" s="15"/>
      <c r="L8" s="15"/>
    </row>
    <row r="9" spans="1:12" x14ac:dyDescent="0.25">
      <c r="A9" s="16" t="s">
        <v>93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5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31" t="s">
        <v>0</v>
      </c>
      <c r="B11" s="49" t="s">
        <v>1</v>
      </c>
      <c r="C11" s="50"/>
      <c r="D11" s="31" t="s">
        <v>2</v>
      </c>
      <c r="E11" s="49" t="s">
        <v>3</v>
      </c>
      <c r="F11" s="50"/>
      <c r="G11" s="49" t="s">
        <v>4</v>
      </c>
      <c r="H11" s="50"/>
      <c r="I11" s="34" t="s">
        <v>5</v>
      </c>
      <c r="J11" s="36"/>
      <c r="K11" s="36"/>
      <c r="L11" s="35"/>
    </row>
    <row r="12" spans="1:12" x14ac:dyDescent="0.25">
      <c r="A12" s="31"/>
      <c r="B12" s="51"/>
      <c r="C12" s="52"/>
      <c r="D12" s="31"/>
      <c r="E12" s="51"/>
      <c r="F12" s="52"/>
      <c r="G12" s="51"/>
      <c r="H12" s="52"/>
      <c r="I12" s="34" t="s">
        <v>48</v>
      </c>
      <c r="J12" s="36"/>
      <c r="K12" s="35"/>
      <c r="L12" s="1" t="s">
        <v>6</v>
      </c>
    </row>
    <row r="13" spans="1:12" x14ac:dyDescent="0.25">
      <c r="A13" s="1">
        <v>1</v>
      </c>
      <c r="B13" s="34">
        <v>2</v>
      </c>
      <c r="C13" s="35"/>
      <c r="D13" s="1">
        <v>3</v>
      </c>
      <c r="E13" s="34">
        <v>4</v>
      </c>
      <c r="F13" s="35"/>
      <c r="G13" s="34">
        <v>5</v>
      </c>
      <c r="H13" s="35"/>
      <c r="I13" s="34">
        <v>6</v>
      </c>
      <c r="J13" s="36"/>
      <c r="K13" s="35"/>
      <c r="L13" s="1">
        <v>7</v>
      </c>
    </row>
    <row r="14" spans="1:12" x14ac:dyDescent="0.25">
      <c r="A14" s="26" t="s">
        <v>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30" x14ac:dyDescent="0.25">
      <c r="A15" s="9" t="s">
        <v>79</v>
      </c>
      <c r="B15" s="34"/>
      <c r="C15" s="35"/>
      <c r="D15" s="10" t="s">
        <v>8</v>
      </c>
      <c r="E15" s="34" t="s">
        <v>9</v>
      </c>
      <c r="F15" s="35"/>
      <c r="G15" s="56">
        <f>ROUND('Локальная ресурсная ведомость'!F12,2)</f>
        <v>231.58</v>
      </c>
      <c r="H15" s="57"/>
      <c r="I15" s="56">
        <v>149.4</v>
      </c>
      <c r="J15" s="62"/>
      <c r="K15" s="57"/>
      <c r="L15" s="8">
        <f>G15*I15</f>
        <v>34598.052000000003</v>
      </c>
    </row>
    <row r="16" spans="1:12" x14ac:dyDescent="0.25">
      <c r="A16" s="31" t="s">
        <v>10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x14ac:dyDescent="0.25">
      <c r="A17" s="27" t="s">
        <v>11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x14ac:dyDescent="0.25">
      <c r="A18" s="73" t="s">
        <v>80</v>
      </c>
      <c r="B18" s="58" t="s">
        <v>72</v>
      </c>
      <c r="C18" s="59"/>
      <c r="D18" s="74" t="s">
        <v>12</v>
      </c>
      <c r="E18" s="49" t="s">
        <v>13</v>
      </c>
      <c r="F18" s="50"/>
      <c r="G18" s="63">
        <f>ROUND('Локальная ресурсная ведомость'!F16,2)</f>
        <v>70.5</v>
      </c>
      <c r="H18" s="64"/>
      <c r="I18" s="56">
        <v>832.09</v>
      </c>
      <c r="J18" s="62"/>
      <c r="K18" s="57"/>
      <c r="L18" s="8">
        <f>G18*I18</f>
        <v>58662.345000000001</v>
      </c>
    </row>
    <row r="19" spans="1:12" x14ac:dyDescent="0.25">
      <c r="A19" s="73"/>
      <c r="B19" s="60"/>
      <c r="C19" s="61"/>
      <c r="D19" s="74"/>
      <c r="E19" s="51"/>
      <c r="F19" s="52"/>
      <c r="G19" s="65"/>
      <c r="H19" s="66"/>
      <c r="I19" s="34">
        <v>191.54</v>
      </c>
      <c r="J19" s="36"/>
      <c r="K19" s="35"/>
      <c r="L19" s="8">
        <f>G18*I19</f>
        <v>13503.57</v>
      </c>
    </row>
    <row r="20" spans="1:12" x14ac:dyDescent="0.25">
      <c r="A20" s="73"/>
      <c r="B20" s="58">
        <v>400001</v>
      </c>
      <c r="C20" s="59"/>
      <c r="D20" s="74" t="s">
        <v>14</v>
      </c>
      <c r="E20" s="49" t="s">
        <v>13</v>
      </c>
      <c r="F20" s="50"/>
      <c r="G20" s="63">
        <f>ROUND('Локальная ресурсная ведомость'!F17,2)</f>
        <v>5.6</v>
      </c>
      <c r="H20" s="64"/>
      <c r="I20" s="56">
        <v>836.87</v>
      </c>
      <c r="J20" s="62"/>
      <c r="K20" s="57"/>
      <c r="L20" s="8">
        <f>G20*I20</f>
        <v>4686.4719999999998</v>
      </c>
    </row>
    <row r="21" spans="1:12" x14ac:dyDescent="0.25">
      <c r="A21" s="73"/>
      <c r="B21" s="60"/>
      <c r="C21" s="61"/>
      <c r="D21" s="74"/>
      <c r="E21" s="51"/>
      <c r="F21" s="52"/>
      <c r="G21" s="65"/>
      <c r="H21" s="66"/>
      <c r="I21" s="34">
        <v>408.56</v>
      </c>
      <c r="J21" s="36"/>
      <c r="K21" s="35"/>
      <c r="L21" s="8">
        <f>G20*I21</f>
        <v>2287.9359999999997</v>
      </c>
    </row>
    <row r="22" spans="1:12" x14ac:dyDescent="0.25">
      <c r="A22" s="73"/>
      <c r="B22" s="58" t="s">
        <v>70</v>
      </c>
      <c r="C22" s="59"/>
      <c r="D22" s="74" t="s">
        <v>15</v>
      </c>
      <c r="E22" s="49" t="s">
        <v>13</v>
      </c>
      <c r="F22" s="50"/>
      <c r="G22" s="63">
        <f>ROUND('Локальная ресурсная ведомость'!F18,2)</f>
        <v>3.39</v>
      </c>
      <c r="H22" s="64"/>
      <c r="I22" s="56">
        <v>719.65</v>
      </c>
      <c r="J22" s="62"/>
      <c r="K22" s="57"/>
      <c r="L22" s="8">
        <f>G22*I22</f>
        <v>2439.6134999999999</v>
      </c>
    </row>
    <row r="23" spans="1:12" x14ac:dyDescent="0.25">
      <c r="A23" s="73"/>
      <c r="B23" s="60"/>
      <c r="C23" s="61"/>
      <c r="D23" s="74"/>
      <c r="E23" s="51"/>
      <c r="F23" s="52"/>
      <c r="G23" s="65"/>
      <c r="H23" s="66"/>
      <c r="I23" s="34">
        <v>136.52000000000001</v>
      </c>
      <c r="J23" s="36"/>
      <c r="K23" s="35"/>
      <c r="L23" s="8">
        <f>G22*I23</f>
        <v>462.80280000000005</v>
      </c>
    </row>
    <row r="24" spans="1:12" x14ac:dyDescent="0.25">
      <c r="A24" s="9"/>
      <c r="B24" s="39">
        <v>331101</v>
      </c>
      <c r="C24" s="40"/>
      <c r="D24" s="10" t="s">
        <v>16</v>
      </c>
      <c r="E24" s="34" t="s">
        <v>13</v>
      </c>
      <c r="F24" s="35"/>
      <c r="G24" s="56">
        <f>ROUND('Локальная ресурсная ведомость'!F19,2)</f>
        <v>3.74</v>
      </c>
      <c r="H24" s="57"/>
      <c r="I24" s="56">
        <v>59.88</v>
      </c>
      <c r="J24" s="62"/>
      <c r="K24" s="57"/>
      <c r="L24" s="8">
        <f>G24*I24</f>
        <v>223.95120000000003</v>
      </c>
    </row>
    <row r="25" spans="1:12" x14ac:dyDescent="0.25">
      <c r="A25" s="73"/>
      <c r="B25" s="58" t="s">
        <v>91</v>
      </c>
      <c r="C25" s="59"/>
      <c r="D25" s="74" t="s">
        <v>78</v>
      </c>
      <c r="E25" s="49" t="s">
        <v>13</v>
      </c>
      <c r="F25" s="50"/>
      <c r="G25" s="63">
        <f>ROUND('Локальная ресурсная ведомость'!F20,2)</f>
        <v>0.93</v>
      </c>
      <c r="H25" s="64"/>
      <c r="I25" s="56">
        <v>481.68</v>
      </c>
      <c r="J25" s="62"/>
      <c r="K25" s="57"/>
      <c r="L25" s="8">
        <f>G25*I25</f>
        <v>447.9624</v>
      </c>
    </row>
    <row r="26" spans="1:12" x14ac:dyDescent="0.25">
      <c r="A26" s="73"/>
      <c r="B26" s="60"/>
      <c r="C26" s="61"/>
      <c r="D26" s="74"/>
      <c r="E26" s="51"/>
      <c r="F26" s="52"/>
      <c r="G26" s="65"/>
      <c r="H26" s="66"/>
      <c r="I26" s="34">
        <v>136.52000000000001</v>
      </c>
      <c r="J26" s="36"/>
      <c r="K26" s="35"/>
      <c r="L26" s="8">
        <f>G25*I26</f>
        <v>126.96360000000001</v>
      </c>
    </row>
    <row r="27" spans="1:12" ht="28.5" x14ac:dyDescent="0.25">
      <c r="A27" s="9"/>
      <c r="B27" s="39"/>
      <c r="C27" s="40"/>
      <c r="D27" s="11" t="s">
        <v>17</v>
      </c>
      <c r="E27" s="41" t="s">
        <v>18</v>
      </c>
      <c r="F27" s="43"/>
      <c r="G27" s="41"/>
      <c r="H27" s="43"/>
      <c r="I27" s="41"/>
      <c r="J27" s="42"/>
      <c r="K27" s="43"/>
      <c r="L27" s="13">
        <f>L18+L20+L22+L24+L25</f>
        <v>66460.344100000002</v>
      </c>
    </row>
    <row r="28" spans="1:12" ht="28.5" x14ac:dyDescent="0.25">
      <c r="A28" s="9"/>
      <c r="B28" s="39"/>
      <c r="C28" s="40"/>
      <c r="D28" s="11" t="s">
        <v>19</v>
      </c>
      <c r="E28" s="41" t="s">
        <v>18</v>
      </c>
      <c r="F28" s="43"/>
      <c r="G28" s="41"/>
      <c r="H28" s="43"/>
      <c r="I28" s="41"/>
      <c r="J28" s="42"/>
      <c r="K28" s="43"/>
      <c r="L28" s="13">
        <f>L19+L21+L23+L26</f>
        <v>16381.272399999998</v>
      </c>
    </row>
    <row r="29" spans="1:12" x14ac:dyDescent="0.25">
      <c r="A29" s="31" t="s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45" x14ac:dyDescent="0.25">
      <c r="A30" s="9" t="s">
        <v>87</v>
      </c>
      <c r="B30" s="39" t="s">
        <v>21</v>
      </c>
      <c r="C30" s="40"/>
      <c r="D30" s="10" t="s">
        <v>103</v>
      </c>
      <c r="E30" s="34" t="s">
        <v>22</v>
      </c>
      <c r="F30" s="35"/>
      <c r="G30" s="34">
        <f>ROUND('Локальная ресурсная ведомость'!F22,2)</f>
        <v>320</v>
      </c>
      <c r="H30" s="35"/>
      <c r="I30" s="46">
        <v>5528.81</v>
      </c>
      <c r="J30" s="47"/>
      <c r="K30" s="48"/>
      <c r="L30" s="8">
        <f>G30*I30</f>
        <v>1769219.2000000002</v>
      </c>
    </row>
    <row r="31" spans="1:12" ht="45" x14ac:dyDescent="0.25">
      <c r="A31" s="9"/>
      <c r="B31" s="39" t="s">
        <v>23</v>
      </c>
      <c r="C31" s="40"/>
      <c r="D31" s="10" t="s">
        <v>24</v>
      </c>
      <c r="E31" s="34" t="s">
        <v>68</v>
      </c>
      <c r="F31" s="35"/>
      <c r="G31" s="34">
        <f>ROUND('Локальная ресурсная ведомость'!F23,2)</f>
        <v>30.72</v>
      </c>
      <c r="H31" s="35"/>
      <c r="I31" s="46">
        <v>904.12</v>
      </c>
      <c r="J31" s="47"/>
      <c r="K31" s="48"/>
      <c r="L31" s="8">
        <f>G31*I31</f>
        <v>27774.5664</v>
      </c>
    </row>
    <row r="32" spans="1:12" x14ac:dyDescent="0.25">
      <c r="A32" s="1"/>
      <c r="B32" s="34"/>
      <c r="C32" s="35"/>
      <c r="D32" s="11" t="s">
        <v>25</v>
      </c>
      <c r="E32" s="44"/>
      <c r="F32" s="45"/>
      <c r="G32" s="34"/>
      <c r="H32" s="35"/>
      <c r="I32" s="46"/>
      <c r="J32" s="47"/>
      <c r="K32" s="48"/>
      <c r="L32" s="13">
        <f>SUM(L30:L31)</f>
        <v>1796993.7664000001</v>
      </c>
    </row>
    <row r="33" spans="1:12" x14ac:dyDescent="0.25">
      <c r="A33" s="26" t="s">
        <v>26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30" x14ac:dyDescent="0.25">
      <c r="A34" s="9" t="s">
        <v>88</v>
      </c>
      <c r="B34" s="39"/>
      <c r="C34" s="40"/>
      <c r="D34" s="10" t="s">
        <v>8</v>
      </c>
      <c r="E34" s="34" t="s">
        <v>9</v>
      </c>
      <c r="F34" s="35"/>
      <c r="G34" s="46">
        <f>ROUND('Локальная ресурсная ведомость'!F26,2)</f>
        <v>3260.96</v>
      </c>
      <c r="H34" s="48"/>
      <c r="I34" s="46">
        <v>142.03</v>
      </c>
      <c r="J34" s="47"/>
      <c r="K34" s="48"/>
      <c r="L34" s="8">
        <f>G34*I34</f>
        <v>463154.14880000002</v>
      </c>
    </row>
    <row r="35" spans="1:12" x14ac:dyDescent="0.25">
      <c r="A35" s="31" t="s">
        <v>27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x14ac:dyDescent="0.25">
      <c r="A36" s="73" t="s">
        <v>89</v>
      </c>
      <c r="B36" s="58" t="s">
        <v>73</v>
      </c>
      <c r="C36" s="59"/>
      <c r="D36" s="75" t="s">
        <v>28</v>
      </c>
      <c r="E36" s="49" t="s">
        <v>13</v>
      </c>
      <c r="F36" s="50"/>
      <c r="G36" s="49">
        <f>ROUND('Локальная ресурсная ведомость'!F28,2)</f>
        <v>249.2</v>
      </c>
      <c r="H36" s="50"/>
      <c r="I36" s="46">
        <v>906.56</v>
      </c>
      <c r="J36" s="47"/>
      <c r="K36" s="48"/>
      <c r="L36" s="8">
        <f>G36*I36</f>
        <v>225914.75199999998</v>
      </c>
    </row>
    <row r="37" spans="1:12" x14ac:dyDescent="0.25">
      <c r="A37" s="73"/>
      <c r="B37" s="60"/>
      <c r="C37" s="61"/>
      <c r="D37" s="76"/>
      <c r="E37" s="51"/>
      <c r="F37" s="52"/>
      <c r="G37" s="51"/>
      <c r="H37" s="52"/>
      <c r="I37" s="46">
        <v>191.54</v>
      </c>
      <c r="J37" s="47"/>
      <c r="K37" s="48"/>
      <c r="L37" s="8">
        <f>G36*I37</f>
        <v>47731.767999999996</v>
      </c>
    </row>
    <row r="38" spans="1:12" ht="28.5" x14ac:dyDescent="0.25">
      <c r="A38" s="1"/>
      <c r="B38" s="34"/>
      <c r="C38" s="35"/>
      <c r="D38" s="12" t="s">
        <v>17</v>
      </c>
      <c r="E38" s="41" t="s">
        <v>18</v>
      </c>
      <c r="F38" s="43"/>
      <c r="G38" s="41"/>
      <c r="H38" s="43"/>
      <c r="I38" s="53"/>
      <c r="J38" s="54"/>
      <c r="K38" s="55"/>
      <c r="L38" s="13">
        <f>L36</f>
        <v>225914.75199999998</v>
      </c>
    </row>
    <row r="39" spans="1:12" ht="28.5" x14ac:dyDescent="0.25">
      <c r="A39" s="1"/>
      <c r="B39" s="34"/>
      <c r="C39" s="35"/>
      <c r="D39" s="12" t="s">
        <v>19</v>
      </c>
      <c r="E39" s="41" t="s">
        <v>18</v>
      </c>
      <c r="F39" s="43"/>
      <c r="G39" s="41"/>
      <c r="H39" s="43"/>
      <c r="I39" s="53"/>
      <c r="J39" s="54"/>
      <c r="K39" s="55"/>
      <c r="L39" s="13">
        <f>L37</f>
        <v>47731.767999999996</v>
      </c>
    </row>
    <row r="40" spans="1:12" x14ac:dyDescent="0.25">
      <c r="A40" s="31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45" x14ac:dyDescent="0.25">
      <c r="A41" s="9" t="s">
        <v>90</v>
      </c>
      <c r="B41" s="39" t="s">
        <v>94</v>
      </c>
      <c r="C41" s="40"/>
      <c r="D41" s="10" t="s">
        <v>104</v>
      </c>
      <c r="E41" s="34" t="s">
        <v>29</v>
      </c>
      <c r="F41" s="35"/>
      <c r="G41" s="56">
        <f>ROUND('Локальная ресурсная ведомость'!F32,2)</f>
        <v>138.84</v>
      </c>
      <c r="H41" s="57"/>
      <c r="I41" s="46">
        <v>10703.5</v>
      </c>
      <c r="J41" s="47"/>
      <c r="K41" s="48"/>
      <c r="L41" s="8">
        <f>G41*I41</f>
        <v>1486073.94</v>
      </c>
    </row>
    <row r="42" spans="1:12" ht="30" x14ac:dyDescent="0.25">
      <c r="A42" s="9"/>
      <c r="B42" s="39" t="s">
        <v>95</v>
      </c>
      <c r="C42" s="40"/>
      <c r="D42" s="2" t="s">
        <v>105</v>
      </c>
      <c r="E42" s="34" t="s">
        <v>68</v>
      </c>
      <c r="F42" s="35"/>
      <c r="G42" s="56">
        <f>ROUND('Локальная ресурсная ведомость'!F33,2)</f>
        <v>156.63999999999999</v>
      </c>
      <c r="H42" s="57"/>
      <c r="I42" s="46">
        <v>3627.26</v>
      </c>
      <c r="J42" s="47"/>
      <c r="K42" s="48"/>
      <c r="L42" s="8">
        <f t="shared" ref="L42:L44" si="0">G42*I42</f>
        <v>568174.00639999995</v>
      </c>
    </row>
    <row r="43" spans="1:12" ht="60" x14ac:dyDescent="0.25">
      <c r="A43" s="9"/>
      <c r="B43" s="39" t="s">
        <v>30</v>
      </c>
      <c r="C43" s="40"/>
      <c r="D43" s="2" t="s">
        <v>31</v>
      </c>
      <c r="E43" s="34" t="s">
        <v>68</v>
      </c>
      <c r="F43" s="35"/>
      <c r="G43" s="56">
        <f>ROUND('Локальная ресурсная ведомость'!F34,2)</f>
        <v>0.78</v>
      </c>
      <c r="H43" s="57"/>
      <c r="I43" s="46">
        <v>6450.05</v>
      </c>
      <c r="J43" s="47"/>
      <c r="K43" s="48"/>
      <c r="L43" s="8">
        <f t="shared" si="0"/>
        <v>5031.0390000000007</v>
      </c>
    </row>
    <row r="44" spans="1:12" x14ac:dyDescent="0.25">
      <c r="A44" s="9"/>
      <c r="B44" s="39" t="s">
        <v>32</v>
      </c>
      <c r="C44" s="40"/>
      <c r="D44" s="2" t="s">
        <v>33</v>
      </c>
      <c r="E44" s="34" t="s">
        <v>68</v>
      </c>
      <c r="F44" s="35"/>
      <c r="G44" s="34">
        <f>ROUND('Локальная ресурсная ведомость'!F35,2)</f>
        <v>142.4</v>
      </c>
      <c r="H44" s="35"/>
      <c r="I44" s="46">
        <v>137.72</v>
      </c>
      <c r="J44" s="47"/>
      <c r="K44" s="48"/>
      <c r="L44" s="8">
        <f t="shared" si="0"/>
        <v>19611.328000000001</v>
      </c>
    </row>
    <row r="45" spans="1:12" x14ac:dyDescent="0.25">
      <c r="A45" s="9"/>
      <c r="B45" s="39"/>
      <c r="C45" s="40"/>
      <c r="D45" s="11" t="s">
        <v>25</v>
      </c>
      <c r="E45" s="44"/>
      <c r="F45" s="45"/>
      <c r="G45" s="34"/>
      <c r="H45" s="35"/>
      <c r="I45" s="46"/>
      <c r="J45" s="47"/>
      <c r="K45" s="48"/>
      <c r="L45" s="13">
        <f>SUM(L41:L44)</f>
        <v>2078890.3133999999</v>
      </c>
    </row>
    <row r="46" spans="1:12" ht="19.5" customHeigh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27.75" customHeight="1" x14ac:dyDescent="0.25">
      <c r="A47" s="1"/>
      <c r="B47" s="37"/>
      <c r="C47" s="38"/>
      <c r="D47" s="11" t="s">
        <v>34</v>
      </c>
      <c r="E47" s="44"/>
      <c r="F47" s="45"/>
      <c r="G47" s="44"/>
      <c r="H47" s="45"/>
      <c r="I47" s="41"/>
      <c r="J47" s="42"/>
      <c r="K47" s="43"/>
      <c r="L47" s="13">
        <f>L15+L27+L32+L34+L38+L45</f>
        <v>4666011.3766999999</v>
      </c>
    </row>
    <row r="48" spans="1:12" ht="19.5" customHeight="1" x14ac:dyDescent="0.25">
      <c r="A48" s="1"/>
      <c r="B48" s="37"/>
      <c r="C48" s="38"/>
      <c r="D48" s="10" t="s">
        <v>35</v>
      </c>
      <c r="E48" s="37"/>
      <c r="F48" s="38"/>
      <c r="G48" s="37"/>
      <c r="H48" s="38"/>
      <c r="I48" s="34"/>
      <c r="J48" s="36"/>
      <c r="K48" s="35"/>
      <c r="L48" s="1"/>
    </row>
    <row r="49" spans="1:12" ht="19.5" customHeight="1" x14ac:dyDescent="0.25">
      <c r="A49" s="1"/>
      <c r="B49" s="37"/>
      <c r="C49" s="38"/>
      <c r="D49" s="10" t="s">
        <v>36</v>
      </c>
      <c r="E49" s="37"/>
      <c r="F49" s="38"/>
      <c r="G49" s="37"/>
      <c r="H49" s="38"/>
      <c r="I49" s="34"/>
      <c r="J49" s="36"/>
      <c r="K49" s="35"/>
      <c r="L49" s="8">
        <f>L15+L34</f>
        <v>497752.20080000005</v>
      </c>
    </row>
    <row r="50" spans="1:12" ht="19.5" customHeight="1" x14ac:dyDescent="0.25">
      <c r="A50" s="1"/>
      <c r="B50" s="37"/>
      <c r="C50" s="38"/>
      <c r="D50" s="10" t="s">
        <v>27</v>
      </c>
      <c r="E50" s="37"/>
      <c r="F50" s="38"/>
      <c r="G50" s="37"/>
      <c r="H50" s="38"/>
      <c r="I50" s="34"/>
      <c r="J50" s="36"/>
      <c r="K50" s="35"/>
      <c r="L50" s="8">
        <f>L27+L38</f>
        <v>292375.09609999997</v>
      </c>
    </row>
    <row r="51" spans="1:12" ht="19.5" customHeight="1" x14ac:dyDescent="0.25">
      <c r="A51" s="1"/>
      <c r="B51" s="37"/>
      <c r="C51" s="38"/>
      <c r="D51" s="10" t="s">
        <v>37</v>
      </c>
      <c r="E51" s="37"/>
      <c r="F51" s="38"/>
      <c r="G51" s="37"/>
      <c r="H51" s="38"/>
      <c r="I51" s="34"/>
      <c r="J51" s="36"/>
      <c r="K51" s="35"/>
      <c r="L51" s="8">
        <f>L28+L39</f>
        <v>64113.040399999998</v>
      </c>
    </row>
    <row r="52" spans="1:12" ht="19.5" customHeight="1" x14ac:dyDescent="0.25">
      <c r="A52" s="1"/>
      <c r="B52" s="37"/>
      <c r="C52" s="38"/>
      <c r="D52" s="10" t="s">
        <v>20</v>
      </c>
      <c r="E52" s="37"/>
      <c r="F52" s="38"/>
      <c r="G52" s="37"/>
      <c r="H52" s="38"/>
      <c r="I52" s="34"/>
      <c r="J52" s="36"/>
      <c r="K52" s="35"/>
      <c r="L52" s="8">
        <f>L32+L45</f>
        <v>3875884.0797999999</v>
      </c>
    </row>
    <row r="53" spans="1:12" ht="29.25" customHeight="1" x14ac:dyDescent="0.25">
      <c r="A53" s="34" t="s">
        <v>83</v>
      </c>
      <c r="B53" s="86"/>
      <c r="C53" s="35"/>
      <c r="D53" s="26" t="s">
        <v>38</v>
      </c>
      <c r="E53" s="79"/>
      <c r="F53" s="26"/>
      <c r="G53" s="26"/>
      <c r="H53" s="26"/>
      <c r="I53" s="26"/>
      <c r="J53" s="26"/>
      <c r="K53" s="26"/>
      <c r="L53" s="26"/>
    </row>
    <row r="54" spans="1:12" ht="19.5" customHeight="1" x14ac:dyDescent="0.25">
      <c r="A54" s="34"/>
      <c r="B54" s="80">
        <v>155</v>
      </c>
      <c r="C54" s="77" t="s">
        <v>96</v>
      </c>
      <c r="D54" s="18" t="s">
        <v>39</v>
      </c>
      <c r="E54" s="19" t="s">
        <v>84</v>
      </c>
      <c r="F54" s="20">
        <f>L15</f>
        <v>34598.052000000003</v>
      </c>
      <c r="G54" s="21" t="s">
        <v>85</v>
      </c>
      <c r="H54" s="20">
        <f>L28</f>
        <v>16381.272399999998</v>
      </c>
      <c r="I54" s="21" t="s">
        <v>86</v>
      </c>
      <c r="J54" s="21" t="s">
        <v>97</v>
      </c>
      <c r="K54" s="22">
        <f>B54</f>
        <v>155</v>
      </c>
      <c r="L54" s="82">
        <f>(F54+H54)*B54/100</f>
        <v>79017.952819999991</v>
      </c>
    </row>
    <row r="55" spans="1:12" ht="32.25" customHeight="1" x14ac:dyDescent="0.25">
      <c r="A55" s="34"/>
      <c r="B55" s="81"/>
      <c r="C55" s="78"/>
      <c r="D55" s="10" t="s">
        <v>44</v>
      </c>
      <c r="E55" s="83">
        <v>100</v>
      </c>
      <c r="F55" s="84"/>
      <c r="G55" s="84"/>
      <c r="H55" s="84"/>
      <c r="I55" s="84"/>
      <c r="J55" s="84"/>
      <c r="K55" s="85"/>
      <c r="L55" s="82"/>
    </row>
    <row r="56" spans="1:12" ht="19.5" customHeight="1" x14ac:dyDescent="0.25">
      <c r="A56" s="31"/>
      <c r="B56" s="80">
        <v>128</v>
      </c>
      <c r="C56" s="77" t="s">
        <v>96</v>
      </c>
      <c r="D56" s="18" t="s">
        <v>40</v>
      </c>
      <c r="E56" s="19" t="s">
        <v>84</v>
      </c>
      <c r="F56" s="20">
        <f>L34</f>
        <v>463154.14880000002</v>
      </c>
      <c r="G56" s="21" t="s">
        <v>85</v>
      </c>
      <c r="H56" s="20">
        <f>L39</f>
        <v>47731.767999999996</v>
      </c>
      <c r="I56" s="21" t="s">
        <v>86</v>
      </c>
      <c r="J56" s="21" t="s">
        <v>97</v>
      </c>
      <c r="K56" s="23">
        <f>B56</f>
        <v>128</v>
      </c>
      <c r="L56" s="82">
        <f>(F56+H56)*B56/100</f>
        <v>653933.97350399999</v>
      </c>
    </row>
    <row r="57" spans="1:12" ht="19.5" customHeight="1" x14ac:dyDescent="0.25">
      <c r="A57" s="31"/>
      <c r="B57" s="81"/>
      <c r="C57" s="78"/>
      <c r="D57" s="10" t="s">
        <v>41</v>
      </c>
      <c r="E57" s="91">
        <v>100</v>
      </c>
      <c r="F57" s="84"/>
      <c r="G57" s="84"/>
      <c r="H57" s="84"/>
      <c r="I57" s="84"/>
      <c r="J57" s="84"/>
      <c r="K57" s="85"/>
      <c r="L57" s="82"/>
    </row>
    <row r="58" spans="1:12" ht="19.5" customHeight="1" x14ac:dyDescent="0.25">
      <c r="A58" s="1"/>
      <c r="B58" s="34"/>
      <c r="C58" s="35"/>
      <c r="D58" s="87" t="s">
        <v>42</v>
      </c>
      <c r="E58" s="87"/>
      <c r="F58" s="87"/>
      <c r="G58" s="87"/>
      <c r="H58" s="87"/>
      <c r="I58" s="87"/>
      <c r="J58" s="87"/>
      <c r="K58" s="87"/>
      <c r="L58" s="13">
        <f>SUM(L54:L57)</f>
        <v>732951.926324</v>
      </c>
    </row>
    <row r="59" spans="1:12" ht="32.25" customHeight="1" x14ac:dyDescent="0.25">
      <c r="A59" s="34" t="s">
        <v>81</v>
      </c>
      <c r="B59" s="36"/>
      <c r="C59" s="35"/>
      <c r="D59" s="41"/>
      <c r="E59" s="90"/>
      <c r="F59" s="42"/>
      <c r="G59" s="42"/>
      <c r="H59" s="42"/>
      <c r="I59" s="42"/>
      <c r="J59" s="42"/>
      <c r="K59" s="43"/>
      <c r="L59" s="24"/>
    </row>
    <row r="60" spans="1:12" ht="19.5" customHeight="1" x14ac:dyDescent="0.25">
      <c r="A60" s="32"/>
      <c r="B60" s="80">
        <v>77</v>
      </c>
      <c r="C60" s="77" t="s">
        <v>96</v>
      </c>
      <c r="D60" s="92" t="s">
        <v>82</v>
      </c>
      <c r="E60" s="19" t="s">
        <v>84</v>
      </c>
      <c r="F60" s="20">
        <f>L49</f>
        <v>497752.20080000005</v>
      </c>
      <c r="G60" s="21" t="s">
        <v>85</v>
      </c>
      <c r="H60" s="20">
        <f>L51</f>
        <v>64113.040399999998</v>
      </c>
      <c r="I60" s="21" t="s">
        <v>86</v>
      </c>
      <c r="J60" s="21" t="s">
        <v>97</v>
      </c>
      <c r="K60" s="23">
        <f>B60</f>
        <v>77</v>
      </c>
      <c r="L60" s="88">
        <f>(F60+H60)*B60/100</f>
        <v>432636.23572400003</v>
      </c>
    </row>
    <row r="61" spans="1:12" ht="19.5" customHeight="1" x14ac:dyDescent="0.25">
      <c r="A61" s="33"/>
      <c r="B61" s="81"/>
      <c r="C61" s="78"/>
      <c r="D61" s="93"/>
      <c r="E61" s="91">
        <v>100</v>
      </c>
      <c r="F61" s="84"/>
      <c r="G61" s="84"/>
      <c r="H61" s="84"/>
      <c r="I61" s="84"/>
      <c r="J61" s="84"/>
      <c r="K61" s="85"/>
      <c r="L61" s="89"/>
    </row>
    <row r="62" spans="1:12" ht="19.5" customHeight="1" x14ac:dyDescent="0.25">
      <c r="A62" s="1"/>
      <c r="B62" s="34"/>
      <c r="C62" s="35"/>
      <c r="D62" s="11" t="s">
        <v>43</v>
      </c>
      <c r="E62" s="41"/>
      <c r="F62" s="42"/>
      <c r="G62" s="42"/>
      <c r="H62" s="42"/>
      <c r="I62" s="42"/>
      <c r="J62" s="42"/>
      <c r="K62" s="43"/>
      <c r="L62" s="13">
        <f>L47+L58+L60</f>
        <v>5831599.5387479998</v>
      </c>
    </row>
  </sheetData>
  <mergeCells count="172">
    <mergeCell ref="L56:L57"/>
    <mergeCell ref="A53:C53"/>
    <mergeCell ref="C56:C57"/>
    <mergeCell ref="D58:K58"/>
    <mergeCell ref="L60:L61"/>
    <mergeCell ref="D59:K59"/>
    <mergeCell ref="E57:K57"/>
    <mergeCell ref="E61:K61"/>
    <mergeCell ref="E62:K62"/>
    <mergeCell ref="B60:B61"/>
    <mergeCell ref="B62:C62"/>
    <mergeCell ref="D60:D61"/>
    <mergeCell ref="C60:C61"/>
    <mergeCell ref="E38:F38"/>
    <mergeCell ref="E39:F39"/>
    <mergeCell ref="B34:C34"/>
    <mergeCell ref="B38:C38"/>
    <mergeCell ref="B39:C39"/>
    <mergeCell ref="C54:C55"/>
    <mergeCell ref="D53:L53"/>
    <mergeCell ref="A54:A55"/>
    <mergeCell ref="B54:B55"/>
    <mergeCell ref="L54:L55"/>
    <mergeCell ref="E55:K55"/>
    <mergeCell ref="B27:C27"/>
    <mergeCell ref="B28:C28"/>
    <mergeCell ref="B30:C30"/>
    <mergeCell ref="B32:C32"/>
    <mergeCell ref="A33:L33"/>
    <mergeCell ref="A35:L35"/>
    <mergeCell ref="A36:A37"/>
    <mergeCell ref="D36:D37"/>
    <mergeCell ref="E34:F34"/>
    <mergeCell ref="G34:H34"/>
    <mergeCell ref="I34:K34"/>
    <mergeCell ref="A29:L29"/>
    <mergeCell ref="E30:F30"/>
    <mergeCell ref="E31:F31"/>
    <mergeCell ref="E32:F32"/>
    <mergeCell ref="G30:H30"/>
    <mergeCell ref="G31:H31"/>
    <mergeCell ref="G32:H32"/>
    <mergeCell ref="I30:K30"/>
    <mergeCell ref="I31:K31"/>
    <mergeCell ref="I32:K32"/>
    <mergeCell ref="B31:C31"/>
    <mergeCell ref="A22:A23"/>
    <mergeCell ref="D22:D23"/>
    <mergeCell ref="A20:A21"/>
    <mergeCell ref="D20:D21"/>
    <mergeCell ref="E20:F21"/>
    <mergeCell ref="A25:A26"/>
    <mergeCell ref="D25:D26"/>
    <mergeCell ref="E24:F24"/>
    <mergeCell ref="G24:H24"/>
    <mergeCell ref="G20:H21"/>
    <mergeCell ref="B25:C26"/>
    <mergeCell ref="B20:C21"/>
    <mergeCell ref="B22:C23"/>
    <mergeCell ref="B24:C24"/>
    <mergeCell ref="A18:A19"/>
    <mergeCell ref="D18:D19"/>
    <mergeCell ref="E18:F19"/>
    <mergeCell ref="A14:L14"/>
    <mergeCell ref="A16:L16"/>
    <mergeCell ref="A17:L17"/>
    <mergeCell ref="G18:H19"/>
    <mergeCell ref="I18:K18"/>
    <mergeCell ref="I19:K19"/>
    <mergeCell ref="B18:C19"/>
    <mergeCell ref="G11:H12"/>
    <mergeCell ref="G13:H13"/>
    <mergeCell ref="I11:L11"/>
    <mergeCell ref="I12:K12"/>
    <mergeCell ref="I13:K13"/>
    <mergeCell ref="G15:H15"/>
    <mergeCell ref="I15:K15"/>
    <mergeCell ref="A1:L1"/>
    <mergeCell ref="A3:L3"/>
    <mergeCell ref="A4:L4"/>
    <mergeCell ref="E11:F12"/>
    <mergeCell ref="E7:F7"/>
    <mergeCell ref="E8:F8"/>
    <mergeCell ref="B11:C12"/>
    <mergeCell ref="G7:H7"/>
    <mergeCell ref="G8:H8"/>
    <mergeCell ref="A7:D7"/>
    <mergeCell ref="A8:D8"/>
    <mergeCell ref="A11:A12"/>
    <mergeCell ref="D11:D12"/>
    <mergeCell ref="B13:C13"/>
    <mergeCell ref="B15:C15"/>
    <mergeCell ref="A6:L6"/>
    <mergeCell ref="I20:K20"/>
    <mergeCell ref="I21:K21"/>
    <mergeCell ref="E22:F23"/>
    <mergeCell ref="G22:H23"/>
    <mergeCell ref="I22:K22"/>
    <mergeCell ref="I23:K23"/>
    <mergeCell ref="E13:F13"/>
    <mergeCell ref="E15:F15"/>
    <mergeCell ref="I28:K28"/>
    <mergeCell ref="E27:F27"/>
    <mergeCell ref="E28:F28"/>
    <mergeCell ref="G27:H27"/>
    <mergeCell ref="G28:H28"/>
    <mergeCell ref="E25:F26"/>
    <mergeCell ref="G25:H26"/>
    <mergeCell ref="I25:K25"/>
    <mergeCell ref="I26:K26"/>
    <mergeCell ref="I27:K27"/>
    <mergeCell ref="I24:K24"/>
    <mergeCell ref="I41:K41"/>
    <mergeCell ref="I42:K42"/>
    <mergeCell ref="I43:K43"/>
    <mergeCell ref="I44:K44"/>
    <mergeCell ref="I45:K45"/>
    <mergeCell ref="E36:F37"/>
    <mergeCell ref="G36:H37"/>
    <mergeCell ref="G38:H38"/>
    <mergeCell ref="G39:H39"/>
    <mergeCell ref="I36:K36"/>
    <mergeCell ref="I37:K37"/>
    <mergeCell ref="I38:K38"/>
    <mergeCell ref="I39:K39"/>
    <mergeCell ref="A40:L40"/>
    <mergeCell ref="E41:F41"/>
    <mergeCell ref="E42:F42"/>
    <mergeCell ref="E43:F43"/>
    <mergeCell ref="E44:F44"/>
    <mergeCell ref="E45:F45"/>
    <mergeCell ref="G41:H41"/>
    <mergeCell ref="G42:H42"/>
    <mergeCell ref="G43:H43"/>
    <mergeCell ref="G44:H44"/>
    <mergeCell ref="B36:C37"/>
    <mergeCell ref="G51:H51"/>
    <mergeCell ref="G52:H52"/>
    <mergeCell ref="I47:K47"/>
    <mergeCell ref="I48:K48"/>
    <mergeCell ref="I49:K49"/>
    <mergeCell ref="I50:K50"/>
    <mergeCell ref="I51:K51"/>
    <mergeCell ref="I52:K52"/>
    <mergeCell ref="G45:H45"/>
    <mergeCell ref="A46:L46"/>
    <mergeCell ref="E47:F47"/>
    <mergeCell ref="E48:F48"/>
    <mergeCell ref="E49:F49"/>
    <mergeCell ref="E50:F50"/>
    <mergeCell ref="E51:F51"/>
    <mergeCell ref="E52:F52"/>
    <mergeCell ref="G47:H47"/>
    <mergeCell ref="G48:H48"/>
    <mergeCell ref="G49:H49"/>
    <mergeCell ref="G50:H50"/>
    <mergeCell ref="B52:C52"/>
    <mergeCell ref="A60:A61"/>
    <mergeCell ref="B58:C58"/>
    <mergeCell ref="A59:C59"/>
    <mergeCell ref="B47:C47"/>
    <mergeCell ref="B48:C48"/>
    <mergeCell ref="B49:C49"/>
    <mergeCell ref="B50:C50"/>
    <mergeCell ref="B51:C51"/>
    <mergeCell ref="B41:C41"/>
    <mergeCell ref="B42:C42"/>
    <mergeCell ref="B43:C43"/>
    <mergeCell ref="B44:C44"/>
    <mergeCell ref="B45:C45"/>
    <mergeCell ref="A56:A57"/>
    <mergeCell ref="B56:B57"/>
  </mergeCells>
  <pageMargins left="0.25" right="0.16" top="0.62" bottom="0.6" header="0.21" footer="0.14000000000000001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Локальная ресурсная ведомость</vt:lpstr>
      <vt:lpstr>Локальная ресурсная 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2016-02-09T20:08:58Z</cp:lastPrinted>
  <dcterms:created xsi:type="dcterms:W3CDTF">2016-02-08T14:54:18Z</dcterms:created>
  <dcterms:modified xsi:type="dcterms:W3CDTF">2016-02-09T21:05:39Z</dcterms:modified>
</cp:coreProperties>
</file>