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РАБОТА\АГТК\ДИСЦИПЛИНЫ 2013-2014-2015\МДК 02.02 ПСД\Расчеты смет ЭКСЕЛЬ\"/>
    </mc:Choice>
  </mc:AlternateContent>
  <bookViews>
    <workbookView xWindow="360" yWindow="105" windowWidth="14355" windowHeight="4695" activeTab="1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V21" i="1" l="1"/>
  <c r="V25" i="1"/>
  <c r="U25" i="1"/>
  <c r="V20" i="1"/>
  <c r="U20" i="1"/>
  <c r="U23" i="1"/>
  <c r="T23" i="1" s="1"/>
  <c r="U31" i="1"/>
  <c r="V28" i="1"/>
  <c r="V27" i="1"/>
  <c r="U12" i="1"/>
  <c r="U10" i="1"/>
  <c r="N10" i="1"/>
  <c r="M10" i="1"/>
  <c r="L27" i="4"/>
  <c r="G25" i="4"/>
  <c r="L23" i="4"/>
  <c r="L21" i="4"/>
  <c r="O13" i="4"/>
  <c r="R12" i="4"/>
  <c r="P12" i="4"/>
  <c r="O12" i="4"/>
  <c r="N12" i="4"/>
  <c r="M12" i="4"/>
  <c r="O11" i="4"/>
  <c r="O15" i="4" s="1"/>
  <c r="O20" i="4" s="1"/>
  <c r="R10" i="4"/>
  <c r="R14" i="4" s="1"/>
  <c r="R19" i="4" s="1"/>
  <c r="P10" i="4"/>
  <c r="P14" i="4" s="1"/>
  <c r="P19" i="4" s="1"/>
  <c r="O10" i="4"/>
  <c r="O14" i="4" s="1"/>
  <c r="O19" i="4" s="1"/>
  <c r="N10" i="4"/>
  <c r="N14" i="4" s="1"/>
  <c r="N19" i="4" s="1"/>
  <c r="M10" i="4"/>
  <c r="M14" i="4" s="1"/>
  <c r="M27" i="4" l="1"/>
  <c r="K29" i="4" s="1"/>
  <c r="G21" i="4"/>
  <c r="M19" i="4"/>
  <c r="G30" i="4"/>
  <c r="G27" i="4"/>
  <c r="M21" i="4"/>
  <c r="I30" i="4"/>
  <c r="I27" i="4"/>
  <c r="I21" i="4"/>
  <c r="G25" i="1"/>
  <c r="L27" i="1"/>
  <c r="L23" i="1"/>
  <c r="R12" i="1"/>
  <c r="R10" i="1"/>
  <c r="P12" i="1"/>
  <c r="P10" i="1"/>
  <c r="O13" i="1"/>
  <c r="O12" i="1"/>
  <c r="N14" i="1"/>
  <c r="M12" i="1"/>
  <c r="M14" i="1" s="1"/>
  <c r="O11" i="1"/>
  <c r="O10" i="1"/>
  <c r="O14" i="1" l="1"/>
  <c r="I29" i="4"/>
  <c r="I25" i="4"/>
  <c r="N23" i="4"/>
  <c r="F23" i="4"/>
  <c r="I26" i="4"/>
  <c r="R25" i="4"/>
  <c r="R31" i="4" s="1"/>
  <c r="P5" i="4" s="1"/>
  <c r="M29" i="4"/>
  <c r="P3" i="4" s="1"/>
  <c r="M26" i="4"/>
  <c r="G26" i="4"/>
  <c r="G29" i="4"/>
  <c r="R14" i="1"/>
  <c r="R19" i="1" s="1"/>
  <c r="P14" i="1"/>
  <c r="P19" i="1" s="1"/>
  <c r="O15" i="1"/>
  <c r="O20" i="1" s="1"/>
  <c r="O19" i="1"/>
  <c r="G21" i="1" s="1"/>
  <c r="N19" i="1"/>
  <c r="M21" i="1" s="1"/>
  <c r="I26" i="1" s="1"/>
  <c r="M19" i="1" l="1"/>
  <c r="G26" i="1" s="1"/>
  <c r="M27" i="1"/>
  <c r="K29" i="1" s="1"/>
  <c r="R25" i="1"/>
  <c r="K30" i="4"/>
  <c r="N30" i="4"/>
  <c r="P4" i="4" s="1"/>
  <c r="G30" i="1"/>
  <c r="G27" i="1"/>
  <c r="I30" i="1"/>
  <c r="I27" i="1"/>
  <c r="I21" i="1"/>
  <c r="N23" i="1" l="1"/>
  <c r="M29" i="1"/>
  <c r="P3" i="1" s="1"/>
  <c r="M26" i="1"/>
  <c r="G29" i="1"/>
  <c r="I29" i="1"/>
  <c r="I25" i="1"/>
  <c r="R31" i="1"/>
  <c r="P5" i="1" s="1"/>
  <c r="F23" i="1"/>
  <c r="K30" i="1" l="1"/>
  <c r="N30" i="1"/>
  <c r="P4" i="1" s="1"/>
</calcChain>
</file>

<file path=xl/sharedStrings.xml><?xml version="1.0" encoding="utf-8"?>
<sst xmlns="http://schemas.openxmlformats.org/spreadsheetml/2006/main" count="142" uniqueCount="49">
  <si>
    <t>Локальный сметный расчёт 02-01-01</t>
  </si>
  <si>
    <t>Сметная стоимость</t>
  </si>
  <si>
    <t>тыс руб</t>
  </si>
  <si>
    <t>Основание: черт</t>
  </si>
  <si>
    <t>Сметная заработная плата</t>
  </si>
  <si>
    <t>Нормативная трудоёмкость</t>
  </si>
  <si>
    <t xml:space="preserve"> чел-ч</t>
  </si>
  <si>
    <t>№ пп</t>
  </si>
  <si>
    <t>Шифр и номер позиции норматива</t>
  </si>
  <si>
    <t>Количество</t>
  </si>
  <si>
    <t>стоимость единицы (прямые затраты)</t>
  </si>
  <si>
    <t>Общая стоимость ;    руб</t>
  </si>
  <si>
    <t>Затр труда рабоч-стр</t>
  </si>
  <si>
    <t>всего</t>
  </si>
  <si>
    <t>эксплуатация машин всего</t>
  </si>
  <si>
    <t>материалы</t>
  </si>
  <si>
    <t>оплата труда рабочих</t>
  </si>
  <si>
    <t>Затраты труда машинистов</t>
  </si>
  <si>
    <t>единица измерения</t>
  </si>
  <si>
    <t>в.т.ч. оплата труда машинистов</t>
  </si>
  <si>
    <t>на единицу</t>
  </si>
  <si>
    <t xml:space="preserve">Итого прямые затраты  в базисных ценах, </t>
  </si>
  <si>
    <t xml:space="preserve"> в т.ч. стоимость матер в текущих ценах</t>
  </si>
  <si>
    <t xml:space="preserve">Индексы измен сметн ст-сти (без НДС) на 3 квартал 2015:                                  </t>
  </si>
  <si>
    <t xml:space="preserve">Итого прямые затраты по разделу в текущих ценах  (с учётом индексов изменения стоимости)  </t>
  </si>
  <si>
    <t>Накладные расходы по основным видам строительства МДС 81.33.2004 п………</t>
  </si>
  <si>
    <t>Сметная заработная плата в НР</t>
  </si>
  <si>
    <t>Нормативная трудоёмкость в НР</t>
  </si>
  <si>
    <t>Итого сметная стоимость работ с НР</t>
  </si>
  <si>
    <t>Сметная прибыль МДС 81-25-2001</t>
  </si>
  <si>
    <t>ВСЕГО по смете</t>
  </si>
  <si>
    <t>руб</t>
  </si>
  <si>
    <t>Сметная заработная плата……</t>
  </si>
  <si>
    <t xml:space="preserve">Нормативная трудоёмкость </t>
  </si>
  <si>
    <t>Наименование и характеристика строительных работ и конструкций</t>
  </si>
  <si>
    <t>на общестроительные работы</t>
  </si>
  <si>
    <t>чел-ч.</t>
  </si>
  <si>
    <t>-</t>
  </si>
  <si>
    <t>100 м²</t>
  </si>
  <si>
    <t>(</t>
  </si>
  <si>
    <t>+</t>
  </si>
  <si>
    <t>)</t>
  </si>
  <si>
    <t>*</t>
  </si>
  <si>
    <t>%</t>
  </si>
  <si>
    <t>ФЕР 15-02-017-02</t>
  </si>
  <si>
    <t>ФЕР 11-01-009-01</t>
  </si>
  <si>
    <t>Оштукатуривание внутренних поверхностей наружних стен</t>
  </si>
  <si>
    <t>Утепление покрытий плитами из минваты в один слой</t>
  </si>
  <si>
    <t>Составлена в ценах 1 кВ  2013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</si>
</sst>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textRotation="90" wrapText="1"/>
    </xf>
    <xf numFmtId="0" fontId="7" fillId="0" borderId="3" xfId="0" applyFont="1" applyBorder="1" applyAlignment="1">
      <alignment vertical="center" textRotation="90" wrapText="1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7" workbookViewId="0">
      <selection activeCell="A6" sqref="A6:A8"/>
    </sheetView>
  </sheetViews>
  <sheetFormatPr defaultRowHeight="15" x14ac:dyDescent="0.25"/>
  <cols>
    <col min="1" max="1" width="3.140625" style="6" customWidth="1"/>
    <col min="2" max="2" width="4.5703125" style="6" customWidth="1"/>
    <col min="3" max="3" width="21.85546875" style="6" customWidth="1"/>
    <col min="4" max="5" width="3.85546875" style="6" customWidth="1"/>
    <col min="6" max="6" width="1.28515625" style="6" customWidth="1"/>
    <col min="7" max="7" width="10" style="6" bestFit="1" customWidth="1"/>
    <col min="8" max="8" width="2" style="6" customWidth="1"/>
    <col min="9" max="9" width="10" style="6" bestFit="1" customWidth="1"/>
    <col min="10" max="10" width="1.28515625" style="6" customWidth="1"/>
    <col min="11" max="11" width="2.85546875" style="6" customWidth="1"/>
    <col min="12" max="12" width="5.85546875" style="6" customWidth="1"/>
    <col min="13" max="13" width="12" style="6" customWidth="1"/>
    <col min="14" max="14" width="11.28515625" style="6" bestFit="1" customWidth="1"/>
    <col min="15" max="15" width="9.140625" style="6" customWidth="1"/>
    <col min="16" max="16" width="9.7109375" style="6" customWidth="1"/>
    <col min="17" max="17" width="7.42578125" style="6" customWidth="1"/>
    <col min="18" max="18" width="9" style="6" customWidth="1"/>
    <col min="19" max="16384" width="9.140625" style="6"/>
  </cols>
  <sheetData>
    <row r="1" spans="1:19" ht="18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"/>
    </row>
    <row r="2" spans="1:19" ht="18.75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"/>
    </row>
    <row r="3" spans="1:19" x14ac:dyDescent="0.25">
      <c r="A3" s="7"/>
      <c r="B3" s="39"/>
      <c r="C3" s="39"/>
      <c r="D3" s="7"/>
      <c r="E3" s="7"/>
      <c r="F3" s="7"/>
      <c r="G3" s="7"/>
      <c r="H3" s="7"/>
      <c r="I3" s="40" t="s">
        <v>1</v>
      </c>
      <c r="J3" s="40"/>
      <c r="K3" s="40"/>
      <c r="L3" s="40"/>
      <c r="M3" s="40"/>
      <c r="N3" s="40"/>
      <c r="O3" s="40"/>
      <c r="P3" s="33">
        <f>M29/1000</f>
        <v>369.14727488499994</v>
      </c>
      <c r="Q3" s="39" t="s">
        <v>2</v>
      </c>
      <c r="R3" s="39"/>
      <c r="S3" s="3"/>
    </row>
    <row r="4" spans="1:19" x14ac:dyDescent="0.25">
      <c r="A4" s="40" t="s">
        <v>3</v>
      </c>
      <c r="B4" s="40"/>
      <c r="C4" s="40"/>
      <c r="D4" s="3"/>
      <c r="E4" s="3"/>
      <c r="F4" s="3"/>
      <c r="G4" s="3"/>
      <c r="H4" s="3"/>
      <c r="I4" s="40" t="s">
        <v>4</v>
      </c>
      <c r="J4" s="40"/>
      <c r="K4" s="40"/>
      <c r="L4" s="40"/>
      <c r="M4" s="40"/>
      <c r="N4" s="40"/>
      <c r="O4" s="40"/>
      <c r="P4" s="33">
        <f>N30/1000</f>
        <v>117.90484289999999</v>
      </c>
      <c r="Q4" s="39" t="s">
        <v>2</v>
      </c>
      <c r="R4" s="39"/>
      <c r="S4" s="3"/>
    </row>
    <row r="5" spans="1:19" x14ac:dyDescent="0.25">
      <c r="A5" s="45" t="s">
        <v>48</v>
      </c>
      <c r="B5" s="45"/>
      <c r="C5" s="45"/>
      <c r="D5" s="24"/>
      <c r="E5" s="9"/>
      <c r="F5" s="9"/>
      <c r="G5" s="9"/>
      <c r="H5" s="9"/>
      <c r="I5" s="46" t="s">
        <v>5</v>
      </c>
      <c r="J5" s="46"/>
      <c r="K5" s="46"/>
      <c r="L5" s="46"/>
      <c r="M5" s="46"/>
      <c r="N5" s="46"/>
      <c r="O5" s="46"/>
      <c r="P5" s="34">
        <f>R31</f>
        <v>1064.5752680000001</v>
      </c>
      <c r="Q5" s="47" t="s">
        <v>6</v>
      </c>
      <c r="R5" s="47"/>
      <c r="S5" s="3"/>
    </row>
    <row r="6" spans="1:19" ht="24" customHeight="1" x14ac:dyDescent="0.25">
      <c r="A6" s="44" t="s">
        <v>7</v>
      </c>
      <c r="B6" s="44" t="s">
        <v>8</v>
      </c>
      <c r="C6" s="44" t="s">
        <v>34</v>
      </c>
      <c r="D6" s="48" t="s">
        <v>9</v>
      </c>
      <c r="E6" s="49"/>
      <c r="F6" s="41" t="s">
        <v>10</v>
      </c>
      <c r="G6" s="43"/>
      <c r="H6" s="43"/>
      <c r="I6" s="43"/>
      <c r="J6" s="43"/>
      <c r="K6" s="43"/>
      <c r="L6" s="42"/>
      <c r="M6" s="44" t="s">
        <v>11</v>
      </c>
      <c r="N6" s="44"/>
      <c r="O6" s="44"/>
      <c r="P6" s="44"/>
      <c r="Q6" s="44" t="s">
        <v>12</v>
      </c>
      <c r="R6" s="44"/>
      <c r="S6" s="3"/>
    </row>
    <row r="7" spans="1:19" ht="60" x14ac:dyDescent="0.25">
      <c r="A7" s="44"/>
      <c r="B7" s="44"/>
      <c r="C7" s="44"/>
      <c r="D7" s="50"/>
      <c r="E7" s="51"/>
      <c r="F7" s="41" t="s">
        <v>13</v>
      </c>
      <c r="G7" s="42"/>
      <c r="H7" s="41" t="s">
        <v>14</v>
      </c>
      <c r="I7" s="42"/>
      <c r="J7" s="41" t="s">
        <v>15</v>
      </c>
      <c r="K7" s="43"/>
      <c r="L7" s="42"/>
      <c r="M7" s="5" t="s">
        <v>13</v>
      </c>
      <c r="N7" s="5" t="s">
        <v>16</v>
      </c>
      <c r="O7" s="5" t="s">
        <v>14</v>
      </c>
      <c r="P7" s="5" t="s">
        <v>15</v>
      </c>
      <c r="Q7" s="44" t="s">
        <v>17</v>
      </c>
      <c r="R7" s="44"/>
      <c r="S7" s="3"/>
    </row>
    <row r="8" spans="1:19" ht="75" x14ac:dyDescent="0.25">
      <c r="A8" s="44"/>
      <c r="B8" s="44"/>
      <c r="C8" s="44"/>
      <c r="D8" s="41" t="s">
        <v>18</v>
      </c>
      <c r="E8" s="42"/>
      <c r="F8" s="41" t="s">
        <v>16</v>
      </c>
      <c r="G8" s="42"/>
      <c r="H8" s="41" t="s">
        <v>19</v>
      </c>
      <c r="I8" s="42"/>
      <c r="J8" s="41"/>
      <c r="K8" s="43"/>
      <c r="L8" s="42"/>
      <c r="M8" s="5"/>
      <c r="N8" s="5"/>
      <c r="O8" s="5" t="s">
        <v>19</v>
      </c>
      <c r="P8" s="5"/>
      <c r="Q8" s="5" t="s">
        <v>20</v>
      </c>
      <c r="R8" s="5" t="s">
        <v>13</v>
      </c>
      <c r="S8" s="3"/>
    </row>
    <row r="9" spans="1:19" x14ac:dyDescent="0.25">
      <c r="A9" s="10">
        <v>1</v>
      </c>
      <c r="B9" s="10">
        <v>2</v>
      </c>
      <c r="C9" s="10">
        <v>3</v>
      </c>
      <c r="D9" s="52">
        <v>4</v>
      </c>
      <c r="E9" s="53"/>
      <c r="F9" s="52">
        <v>5</v>
      </c>
      <c r="G9" s="53"/>
      <c r="H9" s="52">
        <v>6</v>
      </c>
      <c r="I9" s="53"/>
      <c r="J9" s="52">
        <v>7</v>
      </c>
      <c r="K9" s="54"/>
      <c r="L9" s="53"/>
      <c r="M9" s="10">
        <v>8</v>
      </c>
      <c r="N9" s="10">
        <v>9</v>
      </c>
      <c r="O9" s="10">
        <v>10</v>
      </c>
      <c r="P9" s="10">
        <v>11</v>
      </c>
      <c r="Q9" s="10">
        <v>12</v>
      </c>
      <c r="R9" s="10">
        <v>13</v>
      </c>
      <c r="S9" s="3"/>
    </row>
    <row r="10" spans="1:19" ht="36.75" customHeight="1" x14ac:dyDescent="0.25">
      <c r="A10" s="55">
        <v>1</v>
      </c>
      <c r="B10" s="57" t="s">
        <v>44</v>
      </c>
      <c r="C10" s="59" t="s">
        <v>46</v>
      </c>
      <c r="D10" s="60">
        <v>5.2</v>
      </c>
      <c r="E10" s="61"/>
      <c r="F10" s="62">
        <v>2060.25</v>
      </c>
      <c r="G10" s="63"/>
      <c r="H10" s="62">
        <v>107.38</v>
      </c>
      <c r="I10" s="63"/>
      <c r="J10" s="62">
        <v>1114.53</v>
      </c>
      <c r="K10" s="64"/>
      <c r="L10" s="63"/>
      <c r="M10" s="17">
        <f>ROUND($D$10*F10,2)</f>
        <v>10713.3</v>
      </c>
      <c r="N10" s="17">
        <f>ROUND(D10*F11,2)</f>
        <v>4359.37</v>
      </c>
      <c r="O10" s="17">
        <f>ROUND($D$10*H10,2)</f>
        <v>558.38</v>
      </c>
      <c r="P10" s="17">
        <f>ROUND($D$10*J10,2)</f>
        <v>5795.56</v>
      </c>
      <c r="Q10" s="17">
        <v>89.9</v>
      </c>
      <c r="R10" s="17">
        <f>ROUND(D10*Q10,2)</f>
        <v>467.48</v>
      </c>
      <c r="S10" s="3"/>
    </row>
    <row r="11" spans="1:19" ht="36.75" customHeight="1" x14ac:dyDescent="0.25">
      <c r="A11" s="56"/>
      <c r="B11" s="58"/>
      <c r="C11" s="59"/>
      <c r="D11" s="62" t="s">
        <v>38</v>
      </c>
      <c r="E11" s="63"/>
      <c r="F11" s="62">
        <v>838.34</v>
      </c>
      <c r="G11" s="63"/>
      <c r="H11" s="62">
        <v>71.52</v>
      </c>
      <c r="I11" s="63"/>
      <c r="J11" s="62"/>
      <c r="K11" s="64"/>
      <c r="L11" s="63"/>
      <c r="M11" s="17"/>
      <c r="N11" s="17"/>
      <c r="O11" s="17">
        <f>ROUND($D$10*H11,2)</f>
        <v>371.9</v>
      </c>
      <c r="P11" s="17"/>
      <c r="Q11" s="17"/>
      <c r="R11" s="17"/>
      <c r="S11" s="3"/>
    </row>
    <row r="12" spans="1:19" ht="39" customHeight="1" x14ac:dyDescent="0.25">
      <c r="A12" s="55">
        <v>2</v>
      </c>
      <c r="B12" s="57" t="s">
        <v>45</v>
      </c>
      <c r="C12" s="59" t="s">
        <v>47</v>
      </c>
      <c r="D12" s="65">
        <v>3</v>
      </c>
      <c r="E12" s="66"/>
      <c r="F12" s="62">
        <v>2566.67</v>
      </c>
      <c r="G12" s="63"/>
      <c r="H12" s="62">
        <v>77.489999999999995</v>
      </c>
      <c r="I12" s="63"/>
      <c r="J12" s="62">
        <v>2234.69</v>
      </c>
      <c r="K12" s="64"/>
      <c r="L12" s="63"/>
      <c r="M12" s="17">
        <f>ROUND($D$12*F12,2)</f>
        <v>7700.01</v>
      </c>
      <c r="N12" s="17">
        <f>ROUND(D12*F13,2)</f>
        <v>763.47</v>
      </c>
      <c r="O12" s="17">
        <f>ROUND($D$12*H12,2)</f>
        <v>232.47</v>
      </c>
      <c r="P12" s="17">
        <f>ROUND($D$12*J12,2)</f>
        <v>6704.07</v>
      </c>
      <c r="Q12" s="17">
        <v>28.38</v>
      </c>
      <c r="R12" s="17">
        <f>ROUND(D12*Q12,2)</f>
        <v>85.14</v>
      </c>
      <c r="S12" s="3"/>
    </row>
    <row r="13" spans="1:19" ht="39" customHeight="1" x14ac:dyDescent="0.25">
      <c r="A13" s="56"/>
      <c r="B13" s="58"/>
      <c r="C13" s="59"/>
      <c r="D13" s="62" t="s">
        <v>38</v>
      </c>
      <c r="E13" s="63"/>
      <c r="F13" s="62">
        <v>254.49</v>
      </c>
      <c r="G13" s="63"/>
      <c r="H13" s="62">
        <v>12.27</v>
      </c>
      <c r="I13" s="63"/>
      <c r="J13" s="62"/>
      <c r="K13" s="64"/>
      <c r="L13" s="63"/>
      <c r="M13" s="17"/>
      <c r="N13" s="17"/>
      <c r="O13" s="17">
        <f>ROUND($D$12*H13,2)</f>
        <v>36.81</v>
      </c>
      <c r="P13" s="17"/>
      <c r="Q13" s="17"/>
      <c r="R13" s="17"/>
      <c r="S13" s="3"/>
    </row>
    <row r="14" spans="1:19" x14ac:dyDescent="0.25">
      <c r="A14" s="44"/>
      <c r="B14" s="44"/>
      <c r="C14" s="67" t="s">
        <v>21</v>
      </c>
      <c r="D14" s="48"/>
      <c r="E14" s="49"/>
      <c r="F14" s="69"/>
      <c r="G14" s="70"/>
      <c r="H14" s="70"/>
      <c r="I14" s="70"/>
      <c r="J14" s="70"/>
      <c r="K14" s="70"/>
      <c r="L14" s="71"/>
      <c r="M14" s="17">
        <f>M10+M12</f>
        <v>18413.309999999998</v>
      </c>
      <c r="N14" s="17">
        <f t="shared" ref="N14:R15" si="0">N10+N12</f>
        <v>5122.84</v>
      </c>
      <c r="O14" s="17">
        <f t="shared" si="0"/>
        <v>790.85</v>
      </c>
      <c r="P14" s="17">
        <f t="shared" si="0"/>
        <v>12499.630000000001</v>
      </c>
      <c r="Q14" s="17" t="s">
        <v>37</v>
      </c>
      <c r="R14" s="17">
        <f t="shared" si="0"/>
        <v>552.62</v>
      </c>
      <c r="S14" s="3"/>
    </row>
    <row r="15" spans="1:19" x14ac:dyDescent="0.25">
      <c r="A15" s="44"/>
      <c r="B15" s="44"/>
      <c r="C15" s="68"/>
      <c r="D15" s="50"/>
      <c r="E15" s="51"/>
      <c r="F15" s="72"/>
      <c r="G15" s="73"/>
      <c r="H15" s="73"/>
      <c r="I15" s="73"/>
      <c r="J15" s="73"/>
      <c r="K15" s="73"/>
      <c r="L15" s="74"/>
      <c r="M15" s="17"/>
      <c r="N15" s="17"/>
      <c r="O15" s="17">
        <f t="shared" si="0"/>
        <v>408.71</v>
      </c>
      <c r="P15" s="17"/>
      <c r="Q15" s="17"/>
      <c r="R15" s="17"/>
      <c r="S15" s="3"/>
    </row>
    <row r="16" spans="1:19" ht="27.75" customHeight="1" x14ac:dyDescent="0.25">
      <c r="A16" s="44"/>
      <c r="B16" s="44"/>
      <c r="C16" s="4" t="s">
        <v>22</v>
      </c>
      <c r="D16" s="41"/>
      <c r="E16" s="42"/>
      <c r="F16" s="62"/>
      <c r="G16" s="64"/>
      <c r="H16" s="64"/>
      <c r="I16" s="64"/>
      <c r="J16" s="64"/>
      <c r="K16" s="64"/>
      <c r="L16" s="63"/>
      <c r="M16" s="17"/>
      <c r="N16" s="17"/>
      <c r="O16" s="17"/>
      <c r="P16" s="17"/>
      <c r="Q16" s="17"/>
      <c r="R16" s="17"/>
      <c r="S16" s="3"/>
    </row>
    <row r="17" spans="1:19" ht="23.25" customHeight="1" x14ac:dyDescent="0.25">
      <c r="A17" s="44"/>
      <c r="B17" s="44"/>
      <c r="C17" s="59" t="s">
        <v>23</v>
      </c>
      <c r="D17" s="48"/>
      <c r="E17" s="49"/>
      <c r="F17" s="69"/>
      <c r="G17" s="70"/>
      <c r="H17" s="70"/>
      <c r="I17" s="70"/>
      <c r="J17" s="70"/>
      <c r="K17" s="70"/>
      <c r="L17" s="71"/>
      <c r="M17" s="17"/>
      <c r="N17" s="77">
        <v>18.21</v>
      </c>
      <c r="O17" s="75">
        <v>8.99</v>
      </c>
      <c r="P17" s="77">
        <v>7.15</v>
      </c>
      <c r="Q17" s="77"/>
      <c r="R17" s="77"/>
      <c r="S17" s="3"/>
    </row>
    <row r="18" spans="1:19" ht="23.25" customHeight="1" x14ac:dyDescent="0.25">
      <c r="A18" s="44"/>
      <c r="B18" s="44"/>
      <c r="C18" s="59"/>
      <c r="D18" s="50"/>
      <c r="E18" s="51"/>
      <c r="F18" s="72"/>
      <c r="G18" s="73"/>
      <c r="H18" s="73"/>
      <c r="I18" s="73"/>
      <c r="J18" s="73"/>
      <c r="K18" s="73"/>
      <c r="L18" s="74"/>
      <c r="M18" s="17"/>
      <c r="N18" s="77"/>
      <c r="O18" s="76"/>
      <c r="P18" s="77"/>
      <c r="Q18" s="77"/>
      <c r="R18" s="77"/>
      <c r="S18" s="3"/>
    </row>
    <row r="19" spans="1:19" ht="36.75" customHeight="1" x14ac:dyDescent="0.25">
      <c r="A19" s="5"/>
      <c r="B19" s="5"/>
      <c r="C19" s="59" t="s">
        <v>24</v>
      </c>
      <c r="D19" s="25"/>
      <c r="E19" s="26"/>
      <c r="F19" s="69"/>
      <c r="G19" s="70"/>
      <c r="H19" s="70"/>
      <c r="I19" s="70"/>
      <c r="J19" s="70"/>
      <c r="K19" s="70"/>
      <c r="L19" s="71"/>
      <c r="M19" s="17">
        <f>N19+O19+P19</f>
        <v>189769.01</v>
      </c>
      <c r="N19" s="17">
        <f>ROUND(N14*N17,2)</f>
        <v>93286.92</v>
      </c>
      <c r="O19" s="17">
        <f>ROUND(O14*O17,2)</f>
        <v>7109.74</v>
      </c>
      <c r="P19" s="17">
        <f>ROUND(P14*P17,2)</f>
        <v>89372.35</v>
      </c>
      <c r="Q19" s="17"/>
      <c r="R19" s="17">
        <f>R14</f>
        <v>552.62</v>
      </c>
      <c r="S19" s="3"/>
    </row>
    <row r="20" spans="1:19" ht="36.75" customHeight="1" x14ac:dyDescent="0.25">
      <c r="A20" s="4"/>
      <c r="B20" s="4"/>
      <c r="C20" s="59"/>
      <c r="D20" s="25"/>
      <c r="E20" s="26"/>
      <c r="F20" s="72"/>
      <c r="G20" s="73"/>
      <c r="H20" s="73"/>
      <c r="I20" s="73"/>
      <c r="J20" s="73"/>
      <c r="K20" s="73"/>
      <c r="L20" s="74"/>
      <c r="M20" s="18"/>
      <c r="N20" s="18"/>
      <c r="O20" s="17">
        <f>O15*O17</f>
        <v>3674.3028999999997</v>
      </c>
      <c r="P20" s="18"/>
      <c r="Q20" s="18"/>
      <c r="R20" s="18"/>
      <c r="S20" s="3"/>
    </row>
    <row r="21" spans="1:19" ht="30.75" customHeight="1" x14ac:dyDescent="0.25">
      <c r="A21" s="55"/>
      <c r="B21" s="55"/>
      <c r="C21" s="67" t="s">
        <v>25</v>
      </c>
      <c r="D21" s="83">
        <v>120</v>
      </c>
      <c r="E21" s="85" t="s">
        <v>43</v>
      </c>
      <c r="F21" s="28" t="s">
        <v>39</v>
      </c>
      <c r="G21" s="29">
        <f>N19</f>
        <v>93286.92</v>
      </c>
      <c r="H21" s="29" t="s">
        <v>40</v>
      </c>
      <c r="I21" s="29">
        <f>O20</f>
        <v>3674.3028999999997</v>
      </c>
      <c r="J21" s="29" t="s">
        <v>41</v>
      </c>
      <c r="K21" s="29" t="s">
        <v>42</v>
      </c>
      <c r="L21" s="30">
        <f>D21</f>
        <v>120</v>
      </c>
      <c r="M21" s="75">
        <f>ROUND((N19+O20)*D21/F22,2)</f>
        <v>116353.47</v>
      </c>
      <c r="N21" s="78"/>
      <c r="O21" s="75"/>
      <c r="P21" s="78"/>
      <c r="Q21" s="78"/>
      <c r="R21" s="78"/>
      <c r="S21" s="3"/>
    </row>
    <row r="22" spans="1:19" ht="30.75" customHeight="1" x14ac:dyDescent="0.25">
      <c r="A22" s="56"/>
      <c r="B22" s="56"/>
      <c r="C22" s="68"/>
      <c r="D22" s="84"/>
      <c r="E22" s="86"/>
      <c r="F22" s="80">
        <v>100</v>
      </c>
      <c r="G22" s="81"/>
      <c r="H22" s="81"/>
      <c r="I22" s="81"/>
      <c r="J22" s="81"/>
      <c r="K22" s="81"/>
      <c r="L22" s="82"/>
      <c r="M22" s="76"/>
      <c r="N22" s="79"/>
      <c r="O22" s="76"/>
      <c r="P22" s="79"/>
      <c r="Q22" s="79"/>
      <c r="R22" s="79"/>
      <c r="S22" s="3"/>
    </row>
    <row r="23" spans="1:19" ht="17.25" customHeight="1" x14ac:dyDescent="0.25">
      <c r="A23" s="55"/>
      <c r="B23" s="55"/>
      <c r="C23" s="67" t="s">
        <v>26</v>
      </c>
      <c r="D23" s="83">
        <v>18</v>
      </c>
      <c r="E23" s="85" t="s">
        <v>43</v>
      </c>
      <c r="F23" s="87">
        <f>M21</f>
        <v>116353.47</v>
      </c>
      <c r="G23" s="88"/>
      <c r="H23" s="88"/>
      <c r="I23" s="88"/>
      <c r="J23" s="88"/>
      <c r="K23" s="29" t="s">
        <v>42</v>
      </c>
      <c r="L23" s="30">
        <f>D23</f>
        <v>18</v>
      </c>
      <c r="M23" s="75"/>
      <c r="N23" s="75">
        <f>ROUND(M21*D23/F24,2)</f>
        <v>20943.62</v>
      </c>
      <c r="O23" s="75"/>
      <c r="P23" s="75"/>
      <c r="Q23" s="75"/>
      <c r="R23" s="75"/>
      <c r="S23" s="3"/>
    </row>
    <row r="24" spans="1:19" ht="17.25" customHeight="1" x14ac:dyDescent="0.25">
      <c r="A24" s="56"/>
      <c r="B24" s="56"/>
      <c r="C24" s="68"/>
      <c r="D24" s="84"/>
      <c r="E24" s="86"/>
      <c r="F24" s="80">
        <v>100</v>
      </c>
      <c r="G24" s="81"/>
      <c r="H24" s="81"/>
      <c r="I24" s="81"/>
      <c r="J24" s="81"/>
      <c r="K24" s="81"/>
      <c r="L24" s="82"/>
      <c r="M24" s="76"/>
      <c r="N24" s="76"/>
      <c r="O24" s="76"/>
      <c r="P24" s="76"/>
      <c r="Q24" s="76"/>
      <c r="R24" s="76"/>
      <c r="S24" s="3"/>
    </row>
    <row r="25" spans="1:19" ht="30" x14ac:dyDescent="0.25">
      <c r="A25" s="4"/>
      <c r="B25" s="11"/>
      <c r="C25" s="13" t="s">
        <v>27</v>
      </c>
      <c r="D25" s="41">
        <v>4.4000000000000003E-3</v>
      </c>
      <c r="E25" s="42"/>
      <c r="F25" s="19"/>
      <c r="G25" s="31">
        <f>D25</f>
        <v>4.4000000000000003E-3</v>
      </c>
      <c r="H25" s="20" t="s">
        <v>42</v>
      </c>
      <c r="I25" s="20">
        <f>M21</f>
        <v>116353.47</v>
      </c>
      <c r="J25" s="20"/>
      <c r="K25" s="20"/>
      <c r="L25" s="21"/>
      <c r="M25" s="17"/>
      <c r="N25" s="17"/>
      <c r="O25" s="17"/>
      <c r="P25" s="17"/>
      <c r="Q25" s="17"/>
      <c r="R25" s="17">
        <f>M21*D25</f>
        <v>511.95526800000005</v>
      </c>
      <c r="S25" s="3"/>
    </row>
    <row r="26" spans="1:19" ht="30" x14ac:dyDescent="0.25">
      <c r="A26" s="4"/>
      <c r="B26" s="11"/>
      <c r="C26" s="13" t="s">
        <v>28</v>
      </c>
      <c r="D26" s="89"/>
      <c r="E26" s="90"/>
      <c r="F26" s="19"/>
      <c r="G26" s="20">
        <f>M19</f>
        <v>189769.01</v>
      </c>
      <c r="H26" s="20" t="s">
        <v>40</v>
      </c>
      <c r="I26" s="20">
        <f>M21</f>
        <v>116353.47</v>
      </c>
      <c r="J26" s="20"/>
      <c r="K26" s="20"/>
      <c r="L26" s="21"/>
      <c r="M26" s="17">
        <f>M19+M21</f>
        <v>306122.48</v>
      </c>
      <c r="N26" s="17"/>
      <c r="O26" s="17"/>
      <c r="P26" s="17"/>
      <c r="Q26" s="17"/>
      <c r="R26" s="17"/>
      <c r="S26" s="3"/>
    </row>
    <row r="27" spans="1:19" x14ac:dyDescent="0.25">
      <c r="A27" s="55"/>
      <c r="B27" s="55"/>
      <c r="C27" s="67" t="s">
        <v>29</v>
      </c>
      <c r="D27" s="83">
        <v>65</v>
      </c>
      <c r="E27" s="85" t="s">
        <v>43</v>
      </c>
      <c r="F27" s="28" t="s">
        <v>39</v>
      </c>
      <c r="G27" s="29">
        <f>N19</f>
        <v>93286.92</v>
      </c>
      <c r="H27" s="29" t="s">
        <v>40</v>
      </c>
      <c r="I27" s="29">
        <f>O20</f>
        <v>3674.3028999999997</v>
      </c>
      <c r="J27" s="29" t="s">
        <v>41</v>
      </c>
      <c r="K27" s="29" t="s">
        <v>42</v>
      </c>
      <c r="L27" s="30">
        <f>D27</f>
        <v>65</v>
      </c>
      <c r="M27" s="75">
        <f>(N19+O20)*0.65</f>
        <v>63024.794884999996</v>
      </c>
      <c r="N27" s="75"/>
      <c r="O27" s="75"/>
      <c r="P27" s="75"/>
      <c r="Q27" s="75"/>
      <c r="R27" s="75"/>
      <c r="S27" s="3"/>
    </row>
    <row r="28" spans="1:19" x14ac:dyDescent="0.25">
      <c r="A28" s="56"/>
      <c r="B28" s="56"/>
      <c r="C28" s="68"/>
      <c r="D28" s="84"/>
      <c r="E28" s="86"/>
      <c r="F28" s="80">
        <v>100</v>
      </c>
      <c r="G28" s="81"/>
      <c r="H28" s="81"/>
      <c r="I28" s="81"/>
      <c r="J28" s="81"/>
      <c r="K28" s="81"/>
      <c r="L28" s="82"/>
      <c r="M28" s="76"/>
      <c r="N28" s="76"/>
      <c r="O28" s="76"/>
      <c r="P28" s="76"/>
      <c r="Q28" s="76"/>
      <c r="R28" s="76"/>
      <c r="S28" s="3"/>
    </row>
    <row r="29" spans="1:19" x14ac:dyDescent="0.25">
      <c r="A29" s="14"/>
      <c r="B29" s="14"/>
      <c r="C29" s="15" t="s">
        <v>30</v>
      </c>
      <c r="D29" s="91" t="s">
        <v>31</v>
      </c>
      <c r="E29" s="92"/>
      <c r="F29" s="32"/>
      <c r="G29" s="27">
        <f>M19</f>
        <v>189769.01</v>
      </c>
      <c r="H29" s="27" t="s">
        <v>40</v>
      </c>
      <c r="I29" s="27">
        <f>M21</f>
        <v>116353.47</v>
      </c>
      <c r="J29" s="27" t="s">
        <v>40</v>
      </c>
      <c r="K29" s="64">
        <f>M27</f>
        <v>63024.794884999996</v>
      </c>
      <c r="L29" s="63"/>
      <c r="M29" s="22">
        <f>M19+M21+M27</f>
        <v>369147.27488499996</v>
      </c>
      <c r="N29" s="22"/>
      <c r="O29" s="22"/>
      <c r="P29" s="22"/>
      <c r="Q29" s="22"/>
      <c r="R29" s="22"/>
      <c r="S29" s="3"/>
    </row>
    <row r="30" spans="1:19" ht="30" x14ac:dyDescent="0.25">
      <c r="A30" s="12"/>
      <c r="B30" s="12"/>
      <c r="C30" s="13" t="s">
        <v>32</v>
      </c>
      <c r="D30" s="93" t="s">
        <v>31</v>
      </c>
      <c r="E30" s="94"/>
      <c r="F30" s="32"/>
      <c r="G30" s="27">
        <f>N19</f>
        <v>93286.92</v>
      </c>
      <c r="H30" s="27" t="s">
        <v>40</v>
      </c>
      <c r="I30" s="27">
        <f>O20</f>
        <v>3674.3028999999997</v>
      </c>
      <c r="J30" s="27" t="s">
        <v>40</v>
      </c>
      <c r="K30" s="64">
        <f>N23</f>
        <v>20943.62</v>
      </c>
      <c r="L30" s="63"/>
      <c r="M30" s="18"/>
      <c r="N30" s="23">
        <f>N19+N23+O20</f>
        <v>117904.84289999999</v>
      </c>
      <c r="O30" s="18"/>
      <c r="P30" s="18"/>
      <c r="Q30" s="18"/>
      <c r="R30" s="18"/>
      <c r="S30" s="3"/>
    </row>
    <row r="31" spans="1:19" ht="30" x14ac:dyDescent="0.25">
      <c r="A31" s="12"/>
      <c r="B31" s="12"/>
      <c r="C31" s="13" t="s">
        <v>33</v>
      </c>
      <c r="D31" s="93" t="s">
        <v>36</v>
      </c>
      <c r="E31" s="94"/>
      <c r="F31" s="62"/>
      <c r="G31" s="64"/>
      <c r="H31" s="64"/>
      <c r="I31" s="64"/>
      <c r="J31" s="64"/>
      <c r="K31" s="64"/>
      <c r="L31" s="63"/>
      <c r="M31" s="18"/>
      <c r="N31" s="18"/>
      <c r="O31" s="18"/>
      <c r="P31" s="18"/>
      <c r="Q31" s="18"/>
      <c r="R31" s="23">
        <f>R19+R25</f>
        <v>1064.5752680000001</v>
      </c>
      <c r="S31" s="3"/>
    </row>
  </sheetData>
  <mergeCells count="117">
    <mergeCell ref="D29:E29"/>
    <mergeCell ref="K29:L29"/>
    <mergeCell ref="D30:E30"/>
    <mergeCell ref="K30:L30"/>
    <mergeCell ref="D31:E31"/>
    <mergeCell ref="F31:L31"/>
    <mergeCell ref="M27:M28"/>
    <mergeCell ref="N27:N28"/>
    <mergeCell ref="O27:O28"/>
    <mergeCell ref="P27:P28"/>
    <mergeCell ref="Q27:Q28"/>
    <mergeCell ref="R27:R28"/>
    <mergeCell ref="D25:E25"/>
    <mergeCell ref="D26:E26"/>
    <mergeCell ref="A27:A28"/>
    <mergeCell ref="B27:B28"/>
    <mergeCell ref="C27:C28"/>
    <mergeCell ref="D27:D28"/>
    <mergeCell ref="E27:E28"/>
    <mergeCell ref="F28:L28"/>
    <mergeCell ref="M23:M24"/>
    <mergeCell ref="N23:N24"/>
    <mergeCell ref="O23:O24"/>
    <mergeCell ref="P23:P24"/>
    <mergeCell ref="Q23:Q24"/>
    <mergeCell ref="R23:R24"/>
    <mergeCell ref="A23:A24"/>
    <mergeCell ref="B23:B24"/>
    <mergeCell ref="C23:C24"/>
    <mergeCell ref="D23:D24"/>
    <mergeCell ref="E23:E24"/>
    <mergeCell ref="F23:J23"/>
    <mergeCell ref="F24:L24"/>
    <mergeCell ref="N21:N22"/>
    <mergeCell ref="O21:O22"/>
    <mergeCell ref="P21:P22"/>
    <mergeCell ref="Q21:Q22"/>
    <mergeCell ref="R21:R22"/>
    <mergeCell ref="F22:L22"/>
    <mergeCell ref="A21:A22"/>
    <mergeCell ref="B21:B22"/>
    <mergeCell ref="C21:C22"/>
    <mergeCell ref="D21:D22"/>
    <mergeCell ref="E21:E22"/>
    <mergeCell ref="M21:M22"/>
    <mergeCell ref="O17:O18"/>
    <mergeCell ref="P17:P18"/>
    <mergeCell ref="Q17:Q18"/>
    <mergeCell ref="R17:R18"/>
    <mergeCell ref="C19:C20"/>
    <mergeCell ref="F19:L20"/>
    <mergeCell ref="A17:A18"/>
    <mergeCell ref="B17:B18"/>
    <mergeCell ref="C17:C18"/>
    <mergeCell ref="D17:E18"/>
    <mergeCell ref="F17:L18"/>
    <mergeCell ref="N17:N18"/>
    <mergeCell ref="A12:A13"/>
    <mergeCell ref="B12:B13"/>
    <mergeCell ref="C12:C13"/>
    <mergeCell ref="D12:E12"/>
    <mergeCell ref="F12:G12"/>
    <mergeCell ref="A14:A16"/>
    <mergeCell ref="B14:B16"/>
    <mergeCell ref="C14:C15"/>
    <mergeCell ref="D14:E14"/>
    <mergeCell ref="F14:L15"/>
    <mergeCell ref="D15:E15"/>
    <mergeCell ref="D16:E16"/>
    <mergeCell ref="F16:L16"/>
    <mergeCell ref="H12:I12"/>
    <mergeCell ref="J12:L12"/>
    <mergeCell ref="D13:E13"/>
    <mergeCell ref="F13:G13"/>
    <mergeCell ref="H13:I13"/>
    <mergeCell ref="J13:L13"/>
    <mergeCell ref="D9:E9"/>
    <mergeCell ref="F9:G9"/>
    <mergeCell ref="H9:I9"/>
    <mergeCell ref="J9:L9"/>
    <mergeCell ref="A10:A11"/>
    <mergeCell ref="B10:B11"/>
    <mergeCell ref="C10:C11"/>
    <mergeCell ref="D10:E10"/>
    <mergeCell ref="F10:G10"/>
    <mergeCell ref="H10:I10"/>
    <mergeCell ref="J10:L10"/>
    <mergeCell ref="D11:E11"/>
    <mergeCell ref="F11:G11"/>
    <mergeCell ref="H11:I11"/>
    <mergeCell ref="J11:L11"/>
    <mergeCell ref="D8:E8"/>
    <mergeCell ref="F8:G8"/>
    <mergeCell ref="H8:I8"/>
    <mergeCell ref="J8:L8"/>
    <mergeCell ref="A5:C5"/>
    <mergeCell ref="I5:O5"/>
    <mergeCell ref="Q5:R5"/>
    <mergeCell ref="A6:A8"/>
    <mergeCell ref="B6:B8"/>
    <mergeCell ref="C6:C8"/>
    <mergeCell ref="D6:E7"/>
    <mergeCell ref="F6:L6"/>
    <mergeCell ref="M6:P6"/>
    <mergeCell ref="Q6:R6"/>
    <mergeCell ref="A1:R1"/>
    <mergeCell ref="A2:R2"/>
    <mergeCell ref="B3:C3"/>
    <mergeCell ref="I3:O3"/>
    <mergeCell ref="Q3:R3"/>
    <mergeCell ref="A4:C4"/>
    <mergeCell ref="I4:O4"/>
    <mergeCell ref="Q4:R4"/>
    <mergeCell ref="F7:G7"/>
    <mergeCell ref="H7:I7"/>
    <mergeCell ref="J7:L7"/>
    <mergeCell ref="Q7:R7"/>
  </mergeCells>
  <pageMargins left="0.23" right="0.21" top="0.32" bottom="0.26" header="0.25" footer="0.1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A5" sqref="A5:C5"/>
    </sheetView>
  </sheetViews>
  <sheetFormatPr defaultRowHeight="15" x14ac:dyDescent="0.25"/>
  <cols>
    <col min="1" max="1" width="3.140625" style="6" customWidth="1"/>
    <col min="2" max="2" width="4.5703125" style="6" customWidth="1"/>
    <col min="3" max="3" width="21.85546875" style="6" customWidth="1"/>
    <col min="4" max="5" width="3.85546875" style="6" customWidth="1"/>
    <col min="6" max="6" width="1.28515625" style="6" customWidth="1"/>
    <col min="7" max="7" width="10" style="6" bestFit="1" customWidth="1"/>
    <col min="8" max="8" width="2" style="6" customWidth="1"/>
    <col min="9" max="9" width="10" style="6" bestFit="1" customWidth="1"/>
    <col min="10" max="10" width="1.28515625" style="6" customWidth="1"/>
    <col min="11" max="11" width="2.85546875" style="6" customWidth="1"/>
    <col min="12" max="12" width="5.85546875" style="6" customWidth="1"/>
    <col min="13" max="13" width="12" style="6" customWidth="1"/>
    <col min="14" max="14" width="11.28515625" style="6" bestFit="1" customWidth="1"/>
    <col min="15" max="15" width="9.140625" style="6" customWidth="1"/>
    <col min="16" max="16" width="9.7109375" style="6" customWidth="1"/>
    <col min="17" max="17" width="7.42578125" style="6" customWidth="1"/>
    <col min="18" max="18" width="9" style="6" customWidth="1"/>
    <col min="19" max="16384" width="9.140625" style="6"/>
  </cols>
  <sheetData>
    <row r="1" spans="1:21" ht="18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</row>
    <row r="2" spans="1:21" ht="18.75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</row>
    <row r="3" spans="1:21" x14ac:dyDescent="0.25">
      <c r="A3" s="1"/>
      <c r="B3" s="39"/>
      <c r="C3" s="39"/>
      <c r="D3" s="1"/>
      <c r="E3" s="1"/>
      <c r="F3" s="1"/>
      <c r="G3" s="1"/>
      <c r="H3" s="1"/>
      <c r="I3" s="40" t="s">
        <v>1</v>
      </c>
      <c r="J3" s="40"/>
      <c r="K3" s="40"/>
      <c r="L3" s="40"/>
      <c r="M3" s="40"/>
      <c r="N3" s="40"/>
      <c r="O3" s="40"/>
      <c r="P3" s="33">
        <f>M29/1000</f>
        <v>0</v>
      </c>
      <c r="Q3" s="39" t="s">
        <v>2</v>
      </c>
      <c r="R3" s="39"/>
      <c r="S3" s="2"/>
    </row>
    <row r="4" spans="1:21" x14ac:dyDescent="0.25">
      <c r="A4" s="40" t="s">
        <v>3</v>
      </c>
      <c r="B4" s="40"/>
      <c r="C4" s="40"/>
      <c r="D4" s="2"/>
      <c r="E4" s="2"/>
      <c r="F4" s="2"/>
      <c r="G4" s="2"/>
      <c r="H4" s="2"/>
      <c r="I4" s="40" t="s">
        <v>4</v>
      </c>
      <c r="J4" s="40"/>
      <c r="K4" s="40"/>
      <c r="L4" s="40"/>
      <c r="M4" s="40"/>
      <c r="N4" s="40"/>
      <c r="O4" s="40"/>
      <c r="P4" s="33">
        <f>N30/1000</f>
        <v>0</v>
      </c>
      <c r="Q4" s="39" t="s">
        <v>2</v>
      </c>
      <c r="R4" s="39"/>
      <c r="S4" s="2"/>
    </row>
    <row r="5" spans="1:21" x14ac:dyDescent="0.25">
      <c r="A5" s="45" t="s">
        <v>48</v>
      </c>
      <c r="B5" s="45"/>
      <c r="C5" s="45"/>
      <c r="D5" s="24"/>
      <c r="E5" s="8"/>
      <c r="F5" s="8"/>
      <c r="G5" s="8"/>
      <c r="H5" s="8"/>
      <c r="I5" s="46" t="s">
        <v>5</v>
      </c>
      <c r="J5" s="46"/>
      <c r="K5" s="46"/>
      <c r="L5" s="46"/>
      <c r="M5" s="46"/>
      <c r="N5" s="46"/>
      <c r="O5" s="46"/>
      <c r="P5" s="34">
        <f>R31</f>
        <v>0</v>
      </c>
      <c r="Q5" s="47" t="s">
        <v>6</v>
      </c>
      <c r="R5" s="47"/>
      <c r="S5" s="2"/>
    </row>
    <row r="6" spans="1:21" ht="24" customHeight="1" x14ac:dyDescent="0.25">
      <c r="A6" s="44" t="s">
        <v>7</v>
      </c>
      <c r="B6" s="44" t="s">
        <v>8</v>
      </c>
      <c r="C6" s="44" t="s">
        <v>34</v>
      </c>
      <c r="D6" s="48" t="s">
        <v>9</v>
      </c>
      <c r="E6" s="49"/>
      <c r="F6" s="41" t="s">
        <v>10</v>
      </c>
      <c r="G6" s="43"/>
      <c r="H6" s="43"/>
      <c r="I6" s="43"/>
      <c r="J6" s="43"/>
      <c r="K6" s="43"/>
      <c r="L6" s="42"/>
      <c r="M6" s="44" t="s">
        <v>11</v>
      </c>
      <c r="N6" s="44"/>
      <c r="O6" s="44"/>
      <c r="P6" s="44"/>
      <c r="Q6" s="44" t="s">
        <v>12</v>
      </c>
      <c r="R6" s="44"/>
      <c r="S6" s="2"/>
    </row>
    <row r="7" spans="1:21" ht="60" x14ac:dyDescent="0.25">
      <c r="A7" s="44"/>
      <c r="B7" s="44"/>
      <c r="C7" s="44"/>
      <c r="D7" s="50"/>
      <c r="E7" s="51"/>
      <c r="F7" s="41" t="s">
        <v>13</v>
      </c>
      <c r="G7" s="42"/>
      <c r="H7" s="41" t="s">
        <v>14</v>
      </c>
      <c r="I7" s="42"/>
      <c r="J7" s="41" t="s">
        <v>15</v>
      </c>
      <c r="K7" s="43"/>
      <c r="L7" s="42"/>
      <c r="M7" s="5" t="s">
        <v>13</v>
      </c>
      <c r="N7" s="5" t="s">
        <v>16</v>
      </c>
      <c r="O7" s="5" t="s">
        <v>14</v>
      </c>
      <c r="P7" s="5" t="s">
        <v>15</v>
      </c>
      <c r="Q7" s="44" t="s">
        <v>17</v>
      </c>
      <c r="R7" s="44"/>
      <c r="S7" s="2"/>
    </row>
    <row r="8" spans="1:21" ht="75" x14ac:dyDescent="0.25">
      <c r="A8" s="44"/>
      <c r="B8" s="44"/>
      <c r="C8" s="44"/>
      <c r="D8" s="41" t="s">
        <v>18</v>
      </c>
      <c r="E8" s="42"/>
      <c r="F8" s="41" t="s">
        <v>16</v>
      </c>
      <c r="G8" s="42"/>
      <c r="H8" s="41" t="s">
        <v>19</v>
      </c>
      <c r="I8" s="42"/>
      <c r="J8" s="41"/>
      <c r="K8" s="43"/>
      <c r="L8" s="42"/>
      <c r="M8" s="5"/>
      <c r="N8" s="5"/>
      <c r="O8" s="5" t="s">
        <v>19</v>
      </c>
      <c r="P8" s="5"/>
      <c r="Q8" s="5" t="s">
        <v>20</v>
      </c>
      <c r="R8" s="5" t="s">
        <v>13</v>
      </c>
      <c r="S8" s="2"/>
    </row>
    <row r="9" spans="1:21" x14ac:dyDescent="0.25">
      <c r="A9" s="10">
        <v>1</v>
      </c>
      <c r="B9" s="10">
        <v>2</v>
      </c>
      <c r="C9" s="10">
        <v>3</v>
      </c>
      <c r="D9" s="52">
        <v>4</v>
      </c>
      <c r="E9" s="53"/>
      <c r="F9" s="52">
        <v>5</v>
      </c>
      <c r="G9" s="53"/>
      <c r="H9" s="52">
        <v>6</v>
      </c>
      <c r="I9" s="53"/>
      <c r="J9" s="52">
        <v>7</v>
      </c>
      <c r="K9" s="54"/>
      <c r="L9" s="53"/>
      <c r="M9" s="10">
        <v>8</v>
      </c>
      <c r="N9" s="10">
        <v>9</v>
      </c>
      <c r="O9" s="10">
        <v>10</v>
      </c>
      <c r="P9" s="10">
        <v>11</v>
      </c>
      <c r="Q9" s="10">
        <v>12</v>
      </c>
      <c r="R9" s="10">
        <v>13</v>
      </c>
      <c r="S9" s="2"/>
    </row>
    <row r="10" spans="1:21" ht="36.75" customHeight="1" x14ac:dyDescent="0.25">
      <c r="A10" s="55">
        <v>1</v>
      </c>
      <c r="B10" s="98" t="s">
        <v>44</v>
      </c>
      <c r="C10" s="95" t="s">
        <v>46</v>
      </c>
      <c r="D10" s="60">
        <v>0</v>
      </c>
      <c r="E10" s="61"/>
      <c r="F10" s="62">
        <v>0</v>
      </c>
      <c r="G10" s="63"/>
      <c r="H10" s="62">
        <v>0</v>
      </c>
      <c r="I10" s="63"/>
      <c r="J10" s="62">
        <v>0</v>
      </c>
      <c r="K10" s="64"/>
      <c r="L10" s="63"/>
      <c r="M10" s="16">
        <f>ROUND($D$10*F10,2)</f>
        <v>0</v>
      </c>
      <c r="N10" s="16">
        <f>ROUND(D10*F11,2)</f>
        <v>0</v>
      </c>
      <c r="O10" s="16">
        <f>ROUND($D$10*H10,2)</f>
        <v>0</v>
      </c>
      <c r="P10" s="16">
        <f>ROUND($D$10*J10,2)</f>
        <v>0</v>
      </c>
      <c r="Q10" s="16">
        <v>0</v>
      </c>
      <c r="R10" s="16">
        <f>ROUND(D10*Q10,2)</f>
        <v>0</v>
      </c>
      <c r="S10" s="2"/>
      <c r="U10" s="35">
        <f>H10+F11+J10</f>
        <v>0</v>
      </c>
    </row>
    <row r="11" spans="1:21" ht="36.75" customHeight="1" x14ac:dyDescent="0.25">
      <c r="A11" s="56"/>
      <c r="B11" s="99"/>
      <c r="C11" s="95"/>
      <c r="D11" s="96" t="s">
        <v>38</v>
      </c>
      <c r="E11" s="97"/>
      <c r="F11" s="62">
        <v>0</v>
      </c>
      <c r="G11" s="63"/>
      <c r="H11" s="62">
        <v>0</v>
      </c>
      <c r="I11" s="63"/>
      <c r="J11" s="62"/>
      <c r="K11" s="64"/>
      <c r="L11" s="63"/>
      <c r="M11" s="16"/>
      <c r="N11" s="16"/>
      <c r="O11" s="16">
        <f>ROUND($D$10*H11,2)</f>
        <v>0</v>
      </c>
      <c r="P11" s="16"/>
      <c r="Q11" s="16"/>
      <c r="R11" s="16"/>
      <c r="S11" s="2"/>
    </row>
    <row r="12" spans="1:21" ht="39" customHeight="1" x14ac:dyDescent="0.25">
      <c r="A12" s="55">
        <v>2</v>
      </c>
      <c r="B12" s="98" t="s">
        <v>45</v>
      </c>
      <c r="C12" s="95" t="s">
        <v>47</v>
      </c>
      <c r="D12" s="65">
        <v>0</v>
      </c>
      <c r="E12" s="66"/>
      <c r="F12" s="62">
        <v>0</v>
      </c>
      <c r="G12" s="63"/>
      <c r="H12" s="62">
        <v>0</v>
      </c>
      <c r="I12" s="63"/>
      <c r="J12" s="62">
        <v>0</v>
      </c>
      <c r="K12" s="64"/>
      <c r="L12" s="63"/>
      <c r="M12" s="16">
        <f>ROUND($D$12*F12,2)</f>
        <v>0</v>
      </c>
      <c r="N12" s="16">
        <v>0</v>
      </c>
      <c r="O12" s="16">
        <f>ROUND($D$12*H12,2)</f>
        <v>0</v>
      </c>
      <c r="P12" s="16">
        <f>ROUND($D$12*J12,2)</f>
        <v>0</v>
      </c>
      <c r="Q12" s="16">
        <v>0</v>
      </c>
      <c r="R12" s="16">
        <f>ROUND(D12*Q12,2)</f>
        <v>0</v>
      </c>
      <c r="S12" s="2"/>
      <c r="U12" s="35">
        <f>F13+J12</f>
        <v>0</v>
      </c>
    </row>
    <row r="13" spans="1:21" ht="39" customHeight="1" x14ac:dyDescent="0.25">
      <c r="A13" s="56"/>
      <c r="B13" s="99"/>
      <c r="C13" s="95"/>
      <c r="D13" s="96" t="s">
        <v>38</v>
      </c>
      <c r="E13" s="97"/>
      <c r="F13" s="62">
        <v>0</v>
      </c>
      <c r="G13" s="63"/>
      <c r="H13" s="62">
        <v>0</v>
      </c>
      <c r="I13" s="63"/>
      <c r="J13" s="62"/>
      <c r="K13" s="64"/>
      <c r="L13" s="63"/>
      <c r="M13" s="16"/>
      <c r="N13" s="16"/>
      <c r="O13" s="16">
        <f>ROUND($D$12*H13,2)</f>
        <v>0</v>
      </c>
      <c r="P13" s="16"/>
      <c r="Q13" s="16"/>
      <c r="R13" s="16"/>
      <c r="S13" s="2"/>
    </row>
    <row r="14" spans="1:21" x14ac:dyDescent="0.25">
      <c r="A14" s="44"/>
      <c r="B14" s="44"/>
      <c r="C14" s="67" t="s">
        <v>21</v>
      </c>
      <c r="D14" s="48"/>
      <c r="E14" s="49"/>
      <c r="F14" s="69"/>
      <c r="G14" s="70"/>
      <c r="H14" s="70"/>
      <c r="I14" s="70"/>
      <c r="J14" s="70"/>
      <c r="K14" s="70"/>
      <c r="L14" s="71"/>
      <c r="M14" s="16">
        <f>M10+M12</f>
        <v>0</v>
      </c>
      <c r="N14" s="16">
        <f>N10+N12</f>
        <v>0</v>
      </c>
      <c r="O14" s="16">
        <f>O10+O12</f>
        <v>0</v>
      </c>
      <c r="P14" s="16">
        <f t="shared" ref="O14:R15" si="0">P10+P12</f>
        <v>0</v>
      </c>
      <c r="Q14" s="16" t="s">
        <v>37</v>
      </c>
      <c r="R14" s="16">
        <f t="shared" si="0"/>
        <v>0</v>
      </c>
      <c r="S14" s="2"/>
    </row>
    <row r="15" spans="1:21" x14ac:dyDescent="0.25">
      <c r="A15" s="44"/>
      <c r="B15" s="44"/>
      <c r="C15" s="68"/>
      <c r="D15" s="50"/>
      <c r="E15" s="51"/>
      <c r="F15" s="72"/>
      <c r="G15" s="73"/>
      <c r="H15" s="73"/>
      <c r="I15" s="73"/>
      <c r="J15" s="73"/>
      <c r="K15" s="73"/>
      <c r="L15" s="74"/>
      <c r="M15" s="16"/>
      <c r="N15" s="16"/>
      <c r="O15" s="16">
        <f t="shared" si="0"/>
        <v>0</v>
      </c>
      <c r="P15" s="16"/>
      <c r="Q15" s="16"/>
      <c r="R15" s="16"/>
      <c r="S15" s="2"/>
    </row>
    <row r="16" spans="1:21" ht="27.75" customHeight="1" x14ac:dyDescent="0.25">
      <c r="A16" s="44"/>
      <c r="B16" s="44"/>
      <c r="C16" s="4" t="s">
        <v>22</v>
      </c>
      <c r="D16" s="41"/>
      <c r="E16" s="42"/>
      <c r="F16" s="62"/>
      <c r="G16" s="64"/>
      <c r="H16" s="64"/>
      <c r="I16" s="64"/>
      <c r="J16" s="64"/>
      <c r="K16" s="64"/>
      <c r="L16" s="63"/>
      <c r="M16" s="16"/>
      <c r="N16" s="16"/>
      <c r="O16" s="16"/>
      <c r="P16" s="16"/>
      <c r="Q16" s="16"/>
      <c r="R16" s="16"/>
      <c r="S16" s="2"/>
    </row>
    <row r="17" spans="1:22" ht="23.25" customHeight="1" x14ac:dyDescent="0.25">
      <c r="A17" s="44"/>
      <c r="B17" s="44"/>
      <c r="C17" s="59" t="s">
        <v>23</v>
      </c>
      <c r="D17" s="48"/>
      <c r="E17" s="49"/>
      <c r="F17" s="69"/>
      <c r="G17" s="70"/>
      <c r="H17" s="70"/>
      <c r="I17" s="70"/>
      <c r="J17" s="70"/>
      <c r="K17" s="70"/>
      <c r="L17" s="71"/>
      <c r="M17" s="16"/>
      <c r="N17" s="77">
        <v>0</v>
      </c>
      <c r="O17" s="75">
        <v>0</v>
      </c>
      <c r="P17" s="77">
        <v>0</v>
      </c>
      <c r="Q17" s="77"/>
      <c r="R17" s="77"/>
      <c r="S17" s="2"/>
    </row>
    <row r="18" spans="1:22" ht="23.25" customHeight="1" x14ac:dyDescent="0.25">
      <c r="A18" s="44"/>
      <c r="B18" s="44"/>
      <c r="C18" s="59"/>
      <c r="D18" s="50"/>
      <c r="E18" s="51"/>
      <c r="F18" s="72"/>
      <c r="G18" s="73"/>
      <c r="H18" s="73"/>
      <c r="I18" s="73"/>
      <c r="J18" s="73"/>
      <c r="K18" s="73"/>
      <c r="L18" s="74"/>
      <c r="M18" s="16"/>
      <c r="N18" s="77"/>
      <c r="O18" s="76"/>
      <c r="P18" s="77"/>
      <c r="Q18" s="77"/>
      <c r="R18" s="77"/>
      <c r="S18" s="2"/>
    </row>
    <row r="19" spans="1:22" ht="36.75" customHeight="1" x14ac:dyDescent="0.25">
      <c r="A19" s="5"/>
      <c r="B19" s="5"/>
      <c r="C19" s="59" t="s">
        <v>24</v>
      </c>
      <c r="D19" s="25"/>
      <c r="E19" s="26"/>
      <c r="F19" s="69"/>
      <c r="G19" s="70"/>
      <c r="H19" s="70"/>
      <c r="I19" s="70"/>
      <c r="J19" s="70"/>
      <c r="K19" s="70"/>
      <c r="L19" s="71"/>
      <c r="M19" s="16">
        <f>N19+O19+P19</f>
        <v>0</v>
      </c>
      <c r="N19" s="16">
        <f>ROUND(N14*N17,2)</f>
        <v>0</v>
      </c>
      <c r="O19" s="16">
        <f>ROUND(O14*O17,2)</f>
        <v>0</v>
      </c>
      <c r="P19" s="16">
        <f>ROUND(P14*P17,2)</f>
        <v>0</v>
      </c>
      <c r="Q19" s="16"/>
      <c r="R19" s="16">
        <f>R14</f>
        <v>0</v>
      </c>
      <c r="S19" s="2"/>
    </row>
    <row r="20" spans="1:22" ht="36.75" customHeight="1" x14ac:dyDescent="0.25">
      <c r="A20" s="4"/>
      <c r="B20" s="4"/>
      <c r="C20" s="59"/>
      <c r="D20" s="25"/>
      <c r="E20" s="26"/>
      <c r="F20" s="72"/>
      <c r="G20" s="73"/>
      <c r="H20" s="73"/>
      <c r="I20" s="73"/>
      <c r="J20" s="73"/>
      <c r="K20" s="73"/>
      <c r="L20" s="74"/>
      <c r="M20" s="18"/>
      <c r="N20" s="18"/>
      <c r="O20" s="16">
        <f>O15*O17</f>
        <v>0</v>
      </c>
      <c r="P20" s="18"/>
      <c r="Q20" s="18"/>
      <c r="R20" s="18"/>
      <c r="S20" s="2"/>
      <c r="U20" s="6">
        <f>24109.84+5083.96</f>
        <v>29193.8</v>
      </c>
      <c r="V20" s="6">
        <f>U20*6.12</f>
        <v>178666.05600000001</v>
      </c>
    </row>
    <row r="21" spans="1:22" ht="30.75" customHeight="1" x14ac:dyDescent="0.3">
      <c r="A21" s="55"/>
      <c r="B21" s="55"/>
      <c r="C21" s="67" t="s">
        <v>25</v>
      </c>
      <c r="D21" s="100">
        <v>100</v>
      </c>
      <c r="E21" s="85" t="s">
        <v>43</v>
      </c>
      <c r="F21" s="28" t="s">
        <v>39</v>
      </c>
      <c r="G21" s="29">
        <f>O19</f>
        <v>0</v>
      </c>
      <c r="H21" s="29" t="s">
        <v>40</v>
      </c>
      <c r="I21" s="29">
        <f>O20</f>
        <v>0</v>
      </c>
      <c r="J21" s="29" t="s">
        <v>41</v>
      </c>
      <c r="K21" s="29" t="s">
        <v>42</v>
      </c>
      <c r="L21" s="30">
        <v>100</v>
      </c>
      <c r="M21" s="75">
        <f>ROUND((N19+O20)*D21/F22,2)</f>
        <v>0</v>
      </c>
      <c r="N21" s="78"/>
      <c r="O21" s="75"/>
      <c r="P21" s="78"/>
      <c r="Q21" s="78"/>
      <c r="R21" s="78"/>
      <c r="S21" s="2"/>
      <c r="V21" s="37">
        <f>452.71+34.67</f>
        <v>487.38</v>
      </c>
    </row>
    <row r="22" spans="1:22" ht="30.75" customHeight="1" x14ac:dyDescent="0.25">
      <c r="A22" s="56"/>
      <c r="B22" s="56"/>
      <c r="C22" s="68"/>
      <c r="D22" s="101"/>
      <c r="E22" s="86"/>
      <c r="F22" s="80">
        <v>100</v>
      </c>
      <c r="G22" s="81"/>
      <c r="H22" s="81"/>
      <c r="I22" s="81"/>
      <c r="J22" s="81"/>
      <c r="K22" s="81"/>
      <c r="L22" s="82"/>
      <c r="M22" s="76"/>
      <c r="N22" s="79"/>
      <c r="O22" s="76"/>
      <c r="P22" s="79"/>
      <c r="Q22" s="79"/>
      <c r="R22" s="79"/>
      <c r="S22" s="2"/>
    </row>
    <row r="23" spans="1:22" ht="17.25" customHeight="1" x14ac:dyDescent="0.25">
      <c r="A23" s="55"/>
      <c r="B23" s="55"/>
      <c r="C23" s="67" t="s">
        <v>26</v>
      </c>
      <c r="D23" s="100">
        <v>18</v>
      </c>
      <c r="E23" s="85" t="s">
        <v>43</v>
      </c>
      <c r="F23" s="87">
        <f>M21</f>
        <v>0</v>
      </c>
      <c r="G23" s="88"/>
      <c r="H23" s="88"/>
      <c r="I23" s="88"/>
      <c r="J23" s="88"/>
      <c r="K23" s="29" t="s">
        <v>42</v>
      </c>
      <c r="L23" s="30">
        <f>D23</f>
        <v>18</v>
      </c>
      <c r="M23" s="75"/>
      <c r="N23" s="75">
        <f>ROUND(M21*D23/F24,2)</f>
        <v>0</v>
      </c>
      <c r="O23" s="75"/>
      <c r="P23" s="75"/>
      <c r="Q23" s="75"/>
      <c r="R23" s="75"/>
      <c r="S23" s="2"/>
      <c r="T23" s="6">
        <f>U23*6.12</f>
        <v>13227.094800000001</v>
      </c>
      <c r="U23" s="36">
        <f>(1505.63+196.17+459.49)</f>
        <v>2161.29</v>
      </c>
    </row>
    <row r="24" spans="1:22" ht="17.25" customHeight="1" x14ac:dyDescent="0.25">
      <c r="A24" s="56"/>
      <c r="B24" s="56"/>
      <c r="C24" s="68"/>
      <c r="D24" s="101"/>
      <c r="E24" s="86"/>
      <c r="F24" s="80">
        <v>100</v>
      </c>
      <c r="G24" s="81"/>
      <c r="H24" s="81"/>
      <c r="I24" s="81"/>
      <c r="J24" s="81"/>
      <c r="K24" s="81"/>
      <c r="L24" s="82"/>
      <c r="M24" s="76"/>
      <c r="N24" s="76"/>
      <c r="O24" s="76"/>
      <c r="P24" s="76"/>
      <c r="Q24" s="76"/>
      <c r="R24" s="76"/>
      <c r="S24" s="2"/>
    </row>
    <row r="25" spans="1:22" ht="30" x14ac:dyDescent="0.25">
      <c r="A25" s="4"/>
      <c r="B25" s="11"/>
      <c r="C25" s="13" t="s">
        <v>27</v>
      </c>
      <c r="D25" s="41">
        <v>4.4000000000000003E-3</v>
      </c>
      <c r="E25" s="42"/>
      <c r="F25" s="19"/>
      <c r="G25" s="31">
        <f>D25</f>
        <v>4.4000000000000003E-3</v>
      </c>
      <c r="H25" s="20" t="s">
        <v>42</v>
      </c>
      <c r="I25" s="20">
        <f>M21</f>
        <v>0</v>
      </c>
      <c r="J25" s="20"/>
      <c r="K25" s="20"/>
      <c r="L25" s="21"/>
      <c r="M25" s="16"/>
      <c r="N25" s="16"/>
      <c r="O25" s="16"/>
      <c r="P25" s="16"/>
      <c r="Q25" s="16"/>
      <c r="R25" s="16">
        <f>M21*D25</f>
        <v>0</v>
      </c>
      <c r="S25" s="2"/>
      <c r="U25" s="6">
        <f>5455.89+772.43</f>
        <v>6228.3200000000006</v>
      </c>
      <c r="V25" s="6">
        <f>U25*6.12</f>
        <v>38117.318400000004</v>
      </c>
    </row>
    <row r="26" spans="1:22" ht="30" x14ac:dyDescent="0.25">
      <c r="A26" s="4"/>
      <c r="B26" s="11"/>
      <c r="C26" s="13" t="s">
        <v>28</v>
      </c>
      <c r="D26" s="89"/>
      <c r="E26" s="90"/>
      <c r="F26" s="19"/>
      <c r="G26" s="20">
        <f>M19</f>
        <v>0</v>
      </c>
      <c r="H26" s="20" t="s">
        <v>40</v>
      </c>
      <c r="I26" s="20">
        <f>M21</f>
        <v>0</v>
      </c>
      <c r="J26" s="20"/>
      <c r="K26" s="20"/>
      <c r="L26" s="21"/>
      <c r="M26" s="16">
        <f>M19+M21</f>
        <v>0</v>
      </c>
      <c r="N26" s="16"/>
      <c r="O26" s="16"/>
      <c r="P26" s="16"/>
      <c r="Q26" s="16"/>
      <c r="R26" s="16"/>
      <c r="S26" s="2"/>
    </row>
    <row r="27" spans="1:22" x14ac:dyDescent="0.25">
      <c r="A27" s="55"/>
      <c r="B27" s="55"/>
      <c r="C27" s="67" t="s">
        <v>29</v>
      </c>
      <c r="D27" s="100">
        <v>100</v>
      </c>
      <c r="E27" s="85" t="s">
        <v>43</v>
      </c>
      <c r="F27" s="28" t="s">
        <v>39</v>
      </c>
      <c r="G27" s="29">
        <f>N19</f>
        <v>0</v>
      </c>
      <c r="H27" s="29" t="s">
        <v>40</v>
      </c>
      <c r="I27" s="29">
        <f>O20</f>
        <v>0</v>
      </c>
      <c r="J27" s="29" t="s">
        <v>41</v>
      </c>
      <c r="K27" s="29" t="s">
        <v>42</v>
      </c>
      <c r="L27" s="30">
        <f>D27</f>
        <v>100</v>
      </c>
      <c r="M27" s="75">
        <f>(N19+O20)*1</f>
        <v>0</v>
      </c>
      <c r="N27" s="75"/>
      <c r="O27" s="75"/>
      <c r="P27" s="75"/>
      <c r="Q27" s="75"/>
      <c r="R27" s="75"/>
      <c r="S27" s="2"/>
      <c r="V27" s="6">
        <f>1505.653+2552.7+1106.17</f>
        <v>5164.5230000000001</v>
      </c>
    </row>
    <row r="28" spans="1:22" x14ac:dyDescent="0.25">
      <c r="A28" s="56"/>
      <c r="B28" s="56"/>
      <c r="C28" s="68"/>
      <c r="D28" s="101"/>
      <c r="E28" s="86"/>
      <c r="F28" s="80">
        <v>100</v>
      </c>
      <c r="G28" s="81"/>
      <c r="H28" s="81"/>
      <c r="I28" s="81"/>
      <c r="J28" s="81"/>
      <c r="K28" s="81"/>
      <c r="L28" s="82"/>
      <c r="M28" s="76"/>
      <c r="N28" s="76"/>
      <c r="O28" s="76"/>
      <c r="P28" s="76"/>
      <c r="Q28" s="76"/>
      <c r="R28" s="76"/>
      <c r="S28" s="2"/>
      <c r="V28" s="6">
        <f>V27*6.12</f>
        <v>31606.88076</v>
      </c>
    </row>
    <row r="29" spans="1:22" x14ac:dyDescent="0.25">
      <c r="A29" s="14"/>
      <c r="B29" s="14"/>
      <c r="C29" s="15" t="s">
        <v>30</v>
      </c>
      <c r="D29" s="91" t="s">
        <v>31</v>
      </c>
      <c r="E29" s="92"/>
      <c r="F29" s="32"/>
      <c r="G29" s="27">
        <f>M19</f>
        <v>0</v>
      </c>
      <c r="H29" s="27" t="s">
        <v>40</v>
      </c>
      <c r="I29" s="27">
        <f>M21</f>
        <v>0</v>
      </c>
      <c r="J29" s="27" t="s">
        <v>40</v>
      </c>
      <c r="K29" s="64">
        <f>M27</f>
        <v>0</v>
      </c>
      <c r="L29" s="63"/>
      <c r="M29" s="22">
        <f>M19+M21+M27</f>
        <v>0</v>
      </c>
      <c r="N29" s="22"/>
      <c r="O29" s="22"/>
      <c r="P29" s="22"/>
      <c r="Q29" s="22"/>
      <c r="R29" s="22"/>
      <c r="S29" s="2"/>
    </row>
    <row r="30" spans="1:22" ht="30" x14ac:dyDescent="0.25">
      <c r="A30" s="12"/>
      <c r="B30" s="12"/>
      <c r="C30" s="13" t="s">
        <v>32</v>
      </c>
      <c r="D30" s="93" t="s">
        <v>31</v>
      </c>
      <c r="E30" s="94"/>
      <c r="F30" s="32"/>
      <c r="G30" s="27">
        <f>N19</f>
        <v>0</v>
      </c>
      <c r="H30" s="27" t="s">
        <v>40</v>
      </c>
      <c r="I30" s="27">
        <f>O20</f>
        <v>0</v>
      </c>
      <c r="J30" s="27" t="s">
        <v>40</v>
      </c>
      <c r="K30" s="64">
        <f>N23</f>
        <v>0</v>
      </c>
      <c r="L30" s="63"/>
      <c r="M30" s="18"/>
      <c r="N30" s="23">
        <f>N19+N23+O20</f>
        <v>0</v>
      </c>
      <c r="O30" s="18"/>
      <c r="P30" s="18"/>
      <c r="Q30" s="18"/>
      <c r="R30" s="18"/>
      <c r="S30" s="2"/>
    </row>
    <row r="31" spans="1:22" ht="30" x14ac:dyDescent="0.25">
      <c r="A31" s="12"/>
      <c r="B31" s="12"/>
      <c r="C31" s="13" t="s">
        <v>33</v>
      </c>
      <c r="D31" s="93" t="s">
        <v>36</v>
      </c>
      <c r="E31" s="94"/>
      <c r="F31" s="62"/>
      <c r="G31" s="64"/>
      <c r="H31" s="64"/>
      <c r="I31" s="64"/>
      <c r="J31" s="64"/>
      <c r="K31" s="64"/>
      <c r="L31" s="63"/>
      <c r="M31" s="18"/>
      <c r="N31" s="18"/>
      <c r="O31" s="18"/>
      <c r="P31" s="18"/>
      <c r="Q31" s="18"/>
      <c r="R31" s="23">
        <f>R19+R25</f>
        <v>0</v>
      </c>
      <c r="S31" s="2"/>
      <c r="U31" s="6">
        <f>8833.83*6.12</f>
        <v>54063.039600000004</v>
      </c>
    </row>
  </sheetData>
  <mergeCells count="117">
    <mergeCell ref="A1:R1"/>
    <mergeCell ref="A2:R2"/>
    <mergeCell ref="B3:C3"/>
    <mergeCell ref="I3:O3"/>
    <mergeCell ref="Q6:R6"/>
    <mergeCell ref="Q7:R7"/>
    <mergeCell ref="H7:I7"/>
    <mergeCell ref="A5:C5"/>
    <mergeCell ref="I5:O5"/>
    <mergeCell ref="Q5:R5"/>
    <mergeCell ref="A6:A8"/>
    <mergeCell ref="B6:B8"/>
    <mergeCell ref="J12:L12"/>
    <mergeCell ref="Q3:R3"/>
    <mergeCell ref="A4:C4"/>
    <mergeCell ref="I4:O4"/>
    <mergeCell ref="Q4:R4"/>
    <mergeCell ref="J13:L13"/>
    <mergeCell ref="B10:B11"/>
    <mergeCell ref="C10:C11"/>
    <mergeCell ref="J10:L10"/>
    <mergeCell ref="J11:L11"/>
    <mergeCell ref="J8:L8"/>
    <mergeCell ref="J9:L9"/>
    <mergeCell ref="M6:P6"/>
    <mergeCell ref="F31:L31"/>
    <mergeCell ref="D29:E29"/>
    <mergeCell ref="D30:E30"/>
    <mergeCell ref="D31:E31"/>
    <mergeCell ref="D27:D28"/>
    <mergeCell ref="E27:E28"/>
    <mergeCell ref="D17:E18"/>
    <mergeCell ref="D14:E14"/>
    <mergeCell ref="K29:L29"/>
    <mergeCell ref="K30:L30"/>
    <mergeCell ref="O27:O28"/>
    <mergeCell ref="P27:P28"/>
    <mergeCell ref="J7:L7"/>
    <mergeCell ref="A27:A28"/>
    <mergeCell ref="B27:B28"/>
    <mergeCell ref="M27:M28"/>
    <mergeCell ref="N27:N28"/>
    <mergeCell ref="D26:E26"/>
    <mergeCell ref="C27:C28"/>
    <mergeCell ref="F28:L28"/>
    <mergeCell ref="C6:C8"/>
    <mergeCell ref="A10:A11"/>
    <mergeCell ref="A12:A13"/>
    <mergeCell ref="F14:L15"/>
    <mergeCell ref="F16:L16"/>
    <mergeCell ref="F17:L18"/>
    <mergeCell ref="D6:E7"/>
    <mergeCell ref="D8:E8"/>
    <mergeCell ref="F6:L6"/>
    <mergeCell ref="F7:G7"/>
    <mergeCell ref="D25:E25"/>
    <mergeCell ref="A23:A24"/>
    <mergeCell ref="B23:B24"/>
    <mergeCell ref="C19:C20"/>
    <mergeCell ref="A17:A18"/>
    <mergeCell ref="B17:B18"/>
    <mergeCell ref="C17:C18"/>
    <mergeCell ref="A14:A16"/>
    <mergeCell ref="B14:B16"/>
    <mergeCell ref="C14:C15"/>
    <mergeCell ref="B12:B13"/>
    <mergeCell ref="C12:C13"/>
    <mergeCell ref="H8:I8"/>
    <mergeCell ref="H9:I9"/>
    <mergeCell ref="H10:I10"/>
    <mergeCell ref="H11:I11"/>
    <mergeCell ref="H12:I12"/>
    <mergeCell ref="H13:I13"/>
    <mergeCell ref="F8:G8"/>
    <mergeCell ref="F9:G9"/>
    <mergeCell ref="F10:G10"/>
    <mergeCell ref="F11:G11"/>
    <mergeCell ref="F12:G12"/>
    <mergeCell ref="F13:G13"/>
    <mergeCell ref="D15:E15"/>
    <mergeCell ref="D16:E16"/>
    <mergeCell ref="D9:E9"/>
    <mergeCell ref="D10:E10"/>
    <mergeCell ref="D11:E11"/>
    <mergeCell ref="D12:E12"/>
    <mergeCell ref="D13:E13"/>
    <mergeCell ref="F23:J23"/>
    <mergeCell ref="M23:M24"/>
    <mergeCell ref="N23:N24"/>
    <mergeCell ref="O23:O24"/>
    <mergeCell ref="P23:P24"/>
    <mergeCell ref="Q23:Q24"/>
    <mergeCell ref="F19:L20"/>
    <mergeCell ref="A21:A22"/>
    <mergeCell ref="B21:B22"/>
    <mergeCell ref="M21:M22"/>
    <mergeCell ref="N21:N22"/>
    <mergeCell ref="O21:O22"/>
    <mergeCell ref="P21:P22"/>
    <mergeCell ref="D21:D22"/>
    <mergeCell ref="E21:E22"/>
    <mergeCell ref="D23:D24"/>
    <mergeCell ref="E23:E24"/>
    <mergeCell ref="C21:C22"/>
    <mergeCell ref="F22:L22"/>
    <mergeCell ref="C23:C24"/>
    <mergeCell ref="F24:L24"/>
    <mergeCell ref="Q27:Q28"/>
    <mergeCell ref="R27:R28"/>
    <mergeCell ref="R23:R24"/>
    <mergeCell ref="P17:P18"/>
    <mergeCell ref="Q17:Q18"/>
    <mergeCell ref="R17:R18"/>
    <mergeCell ref="N17:N18"/>
    <mergeCell ref="Q21:Q22"/>
    <mergeCell ref="R21:R22"/>
    <mergeCell ref="O17:O18"/>
  </mergeCells>
  <pageMargins left="0.23" right="0.21" top="0.32" bottom="0.26" header="0.25" footer="0.17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Garnets</cp:lastModifiedBy>
  <cp:lastPrinted>2016-02-10T08:07:14Z</cp:lastPrinted>
  <dcterms:created xsi:type="dcterms:W3CDTF">2016-02-10T07:11:09Z</dcterms:created>
  <dcterms:modified xsi:type="dcterms:W3CDTF">2016-09-28T07:35:02Z</dcterms:modified>
</cp:coreProperties>
</file>